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6" activeTab="6"/>
  </bookViews>
  <sheets>
    <sheet name="Condensed Balance Sheet" sheetId="1" r:id="rId1"/>
    <sheet name="Condensed Income Statement" sheetId="2" r:id="rId2"/>
    <sheet name="General fund Revenue Account" sheetId="3" r:id="rId3"/>
    <sheet name="Life fund Balance Sheet" sheetId="4" r:id="rId4"/>
    <sheet name="Life Fund Revenue Account" sheetId="5" r:id="rId5"/>
    <sheet name="Cond Stmt of changes  in equity" sheetId="6" r:id="rId6"/>
    <sheet name="Condensed Cashflow Statement" sheetId="7" r:id="rId7"/>
  </sheets>
  <definedNames>
    <definedName name="_xlnm.Print_Area" localSheetId="5">'Cond Stmt of changes  in equity'!$A$1:$I$44</definedName>
    <definedName name="_xlnm.Print_Area" localSheetId="0">'Condensed Balance Sheet'!$A$1:$F$81</definedName>
    <definedName name="_xlnm.Print_Area" localSheetId="6">'Condensed Cashflow Statement'!$A$1:$F$35</definedName>
    <definedName name="_xlnm.Print_Area" localSheetId="1">'Condensed Income Statement'!$A$1:$H$57</definedName>
    <definedName name="_xlnm.Print_Area" localSheetId="2">'General fund Revenue Account'!$A$1:$H$40</definedName>
    <definedName name="_xlnm.Print_Area" localSheetId="3">'Life fund Balance Sheet'!$A$1:$F$47</definedName>
    <definedName name="_xlnm.Print_Area" localSheetId="4">'Life Fund Revenue Account'!$A$1:$H$54</definedName>
  </definedNames>
  <calcPr fullCalcOnLoad="1"/>
</workbook>
</file>

<file path=xl/sharedStrings.xml><?xml version="1.0" encoding="utf-8"?>
<sst xmlns="http://schemas.openxmlformats.org/spreadsheetml/2006/main" count="240" uniqueCount="148">
  <si>
    <t>MAA HOLDINGS BERHAD</t>
  </si>
  <si>
    <t>CONDENSED LIFE FUND BALANCE SHEET</t>
  </si>
  <si>
    <t>AS AT</t>
  </si>
  <si>
    <t xml:space="preserve">END OF </t>
  </si>
  <si>
    <t>CURRENT</t>
  </si>
  <si>
    <t>PRECEDING</t>
  </si>
  <si>
    <t>QUARTER</t>
  </si>
  <si>
    <t>(Audited)</t>
  </si>
  <si>
    <t>RM'000</t>
  </si>
  <si>
    <t>ASSETS</t>
  </si>
  <si>
    <t>Property, plant and equipment</t>
  </si>
  <si>
    <t>Investments</t>
  </si>
  <si>
    <t>Loans</t>
  </si>
  <si>
    <t>Receivables</t>
  </si>
  <si>
    <t>Cash and bank balances</t>
  </si>
  <si>
    <t>Investment-linked fund assets</t>
  </si>
  <si>
    <t>TOTAL LIFE FUND ASSETS</t>
  </si>
  <si>
    <t>LIABILITIES</t>
  </si>
  <si>
    <t>Provision for outstanding claims</t>
  </si>
  <si>
    <t>Provision for agents' retirement benefits</t>
  </si>
  <si>
    <t>Payables</t>
  </si>
  <si>
    <t>Current tax liabilities</t>
  </si>
  <si>
    <t>Investment-linked fund liabilities</t>
  </si>
  <si>
    <t>TOTAL LIFE FUND LIABILITIES</t>
  </si>
  <si>
    <t>LIFE POLICYHOLDERS' FUND</t>
  </si>
  <si>
    <t>TOTAL LIFE FUND LIABILITIES AND LIFE POLICYHOLDERS' FUND</t>
  </si>
  <si>
    <t>CONDENSED CONSOLIDATED BALANCE SHEET</t>
  </si>
  <si>
    <t>FINANCIAL</t>
  </si>
  <si>
    <t>YEAR ENDED</t>
  </si>
  <si>
    <t>Associated companies</t>
  </si>
  <si>
    <t>Tax recoverable</t>
  </si>
  <si>
    <t>TOTAL ASSETS</t>
  </si>
  <si>
    <t>Bonds - unsecured</t>
  </si>
  <si>
    <t>Term loans - unsecured</t>
  </si>
  <si>
    <t>Bank overdrafts - unsecured</t>
  </si>
  <si>
    <t>Life policyholders' fund</t>
  </si>
  <si>
    <t>SHAREHOLDERS' FUND</t>
  </si>
  <si>
    <t>Share capital</t>
  </si>
  <si>
    <t>Share premium</t>
  </si>
  <si>
    <t>Reserves</t>
  </si>
  <si>
    <t>Minority interests</t>
  </si>
  <si>
    <t>3 months ended</t>
  </si>
  <si>
    <t>Gross premium</t>
  </si>
  <si>
    <t>Reinsurance</t>
  </si>
  <si>
    <t>Net premium</t>
  </si>
  <si>
    <t xml:space="preserve">Net benefits paid and payable </t>
  </si>
  <si>
    <t>Commission and agency expenses</t>
  </si>
  <si>
    <t>Management expenses</t>
  </si>
  <si>
    <t>Investment income</t>
  </si>
  <si>
    <t>Surplus from operations</t>
  </si>
  <si>
    <t>Finance costs</t>
  </si>
  <si>
    <t>Surplus before taxation</t>
  </si>
  <si>
    <t>Taxation</t>
  </si>
  <si>
    <t>Earned premium</t>
  </si>
  <si>
    <t>Net claims incurred</t>
  </si>
  <si>
    <t>Net commission</t>
  </si>
  <si>
    <t xml:space="preserve">CONDENSED CONSOLIDATED INCOME STATEMENT </t>
  </si>
  <si>
    <t xml:space="preserve"> - General insurance</t>
  </si>
  <si>
    <t>TAXATION</t>
  </si>
  <si>
    <t>MINORITY INTEREST</t>
  </si>
  <si>
    <t xml:space="preserve"> - basic</t>
  </si>
  <si>
    <t>The Condensed General Insurance and Life Insurance Revenue Accounts are attached.</t>
  </si>
  <si>
    <t>GENERAL AND SHAREHOLDERS' FUND ASSETS</t>
  </si>
  <si>
    <t>TOTAL GENERAL AND SHAREHOLDERS' FUND ASSETS</t>
  </si>
  <si>
    <t>GENERAL AND SHAREHOLDERS' FUND LIABILITIES</t>
  </si>
  <si>
    <t>TOTAL GENERAL AND SHAREHOLDERS' FUND LIABILITIES</t>
  </si>
  <si>
    <t>Unearned premium reserves</t>
  </si>
  <si>
    <t>TOTAL LIABILITIES</t>
  </si>
  <si>
    <t>SHAREHOLDERS' EQUITY</t>
  </si>
  <si>
    <t>OPERATING REVENUE</t>
  </si>
  <si>
    <t xml:space="preserve">CONDENSED CONSOLIDATED STATEMENT OF CHANGES IN EQUITY </t>
  </si>
  <si>
    <t>Share</t>
  </si>
  <si>
    <t>Exchange</t>
  </si>
  <si>
    <t xml:space="preserve">Retained </t>
  </si>
  <si>
    <t>Capital</t>
  </si>
  <si>
    <t>premium</t>
  </si>
  <si>
    <t>reserve</t>
  </si>
  <si>
    <t>earnings</t>
  </si>
  <si>
    <t>Total</t>
  </si>
  <si>
    <t xml:space="preserve">CONDENSED CONSOLIDATED CASHFLOW STATEMENT </t>
  </si>
  <si>
    <t>Operating activities</t>
  </si>
  <si>
    <t>Investing activities</t>
  </si>
  <si>
    <t>Financing activities</t>
  </si>
  <si>
    <t>Intangible asset</t>
  </si>
  <si>
    <t>Deferred tax assets</t>
  </si>
  <si>
    <t>Current tax liabitilies</t>
  </si>
  <si>
    <t>Deferred tax liabilities</t>
  </si>
  <si>
    <t>- Company and subsidiary companies</t>
  </si>
  <si>
    <t>- Associated companies</t>
  </si>
  <si>
    <t>Net cash outflows from investing activities</t>
  </si>
  <si>
    <t>31.12.2004</t>
  </si>
  <si>
    <t>Income taxes paid</t>
  </si>
  <si>
    <t>Cash and cash equivalents at beginning of financial year</t>
  </si>
  <si>
    <t>(Increase) / decrease  in unearned  premium reserve</t>
  </si>
  <si>
    <t>Other operating income - net</t>
  </si>
  <si>
    <t>Fixed and call deposits</t>
  </si>
  <si>
    <t>Others assets</t>
  </si>
  <si>
    <t>The Condensed Balance Sheet should be read in conjunction with the Annual Financial  Reports for the year ended 31 December 2004</t>
  </si>
  <si>
    <t>The Condensed Consolidated Income Statement should be read in conjunction with the Annual Financial  Reports for the year ended 31 December 2004</t>
  </si>
  <si>
    <t>The Condensed Life Fund Balance Sheet should be read in conjunction with the Annual Financial Reports for the year ended 31 December 2004</t>
  </si>
  <si>
    <t>The Condensed Consolidated Statement of Changes in Equity should be read in conjunction with the Annual Financial Reports for the year ended 31 December 2004</t>
  </si>
  <si>
    <t>The Condensed Consolidated Cashflow Statement should be read in conjunction with the Annual Financial Reports for the year ended 31 December 2004</t>
  </si>
  <si>
    <t>TOTAL LIABILITIES AND SHAREHOLDERS' EQUITY</t>
  </si>
  <si>
    <t>Other operating income / (expenses) - net</t>
  </si>
  <si>
    <t>Dividends for the financial year ended 31 December 2004</t>
  </si>
  <si>
    <t>Dividends for the financial year ended 31 December 2003</t>
  </si>
  <si>
    <t>Cash generated from operations</t>
  </si>
  <si>
    <t>Net cash inflows from operating activities</t>
  </si>
  <si>
    <t>Net cash outflows from financing activities</t>
  </si>
  <si>
    <t>Interim report on consolidated results for the fourth quarter ended 31 December 2005.  These figures have not been audited.</t>
  </si>
  <si>
    <t>Interim report on consolidated results for the fourth quarter ended 31 December 2005. These figures have not been audited.</t>
  </si>
  <si>
    <t>31.12.2005</t>
  </si>
  <si>
    <t>12 months ended</t>
  </si>
  <si>
    <t>Audited</t>
  </si>
  <si>
    <t xml:space="preserve">Surplus transferred to Condensed Consolidated Income Statement </t>
  </si>
  <si>
    <t>Life policyholders' fund at end of the financial year</t>
  </si>
  <si>
    <t>Currency translation differences arising during the financial year</t>
  </si>
  <si>
    <t>Reserve/goodwill arising from acquisition of:</t>
  </si>
  <si>
    <t xml:space="preserve"> - subsidiary companies</t>
  </si>
  <si>
    <t xml:space="preserve"> - business</t>
  </si>
  <si>
    <t>- associated ompany</t>
  </si>
  <si>
    <t>2004 (Audited)</t>
  </si>
  <si>
    <t>Cash and cash equivalents at end of financial year</t>
  </si>
  <si>
    <t>Net profit for the financial year</t>
  </si>
  <si>
    <t xml:space="preserve">Balance as at 31 December </t>
  </si>
  <si>
    <t>Balance as at 1 January</t>
  </si>
  <si>
    <t xml:space="preserve">Balance as at 1 January </t>
  </si>
  <si>
    <t>Surplus / (deficit) from investment-linked fund</t>
  </si>
  <si>
    <t>Surplus for the financial year after taxation</t>
  </si>
  <si>
    <t>Net surplus before changes in policy reserve for the financial year</t>
  </si>
  <si>
    <t>Life policyholders' fund at beginning of financial year</t>
  </si>
  <si>
    <t xml:space="preserve"> - Life insurance </t>
  </si>
  <si>
    <t>Share of profit / (loss) of associated companies</t>
  </si>
  <si>
    <t>CONDENSED GENERAL FUND REVENUE ACCOUNT</t>
  </si>
  <si>
    <t>Underwriting contribution</t>
  </si>
  <si>
    <t>The Condensed General Fund Revenue Account should be read in conjunction with the Annual Financial Reports for the year ended 31 December 2004</t>
  </si>
  <si>
    <t>CONDENSED LIFE FUND REVENUE ACCOUNT</t>
  </si>
  <si>
    <t>The Condensed Life Fund Revenue Account should be read in conjunction with the Annual Financial Reports for the year ended 31 December 2004</t>
  </si>
  <si>
    <t>Net increase in cash and cash equivalents</t>
  </si>
  <si>
    <t xml:space="preserve">Underwriting profit </t>
  </si>
  <si>
    <t>Surplus transferred to Condensed Consolidated Income Statement</t>
  </si>
  <si>
    <t>NET PROFIT FOR THE FINANCIAL YEAR</t>
  </si>
  <si>
    <t>EARNINGS PER SHARE (sen)</t>
  </si>
  <si>
    <t>PROFIT AFTER TAXATION</t>
  </si>
  <si>
    <t>PROFIT BEFORE TAXATION</t>
  </si>
  <si>
    <t>Profit from operations</t>
  </si>
  <si>
    <t>SURPLUS TRANSFERRED FROM  INSURANCE REVENUE ACCOUNTS</t>
  </si>
  <si>
    <t>Net Assets Per Share (RM)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</si>
</sst>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170" fontId="0" fillId="0" borderId="0" xfId="15" applyNumberFormat="1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170" fontId="0" fillId="0" borderId="1" xfId="15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170" fontId="0" fillId="0" borderId="0" xfId="15" applyNumberFormat="1" applyFont="1" applyFill="1" applyBorder="1" applyAlignment="1">
      <alignment/>
    </xf>
    <xf numFmtId="170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0" fontId="0" fillId="0" borderId="0" xfId="15" applyNumberFormat="1" applyFont="1" applyBorder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1" xfId="15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170" fontId="0" fillId="0" borderId="0" xfId="0" applyNumberFormat="1" applyFont="1" applyBorder="1" applyAlignment="1">
      <alignment/>
    </xf>
    <xf numFmtId="170" fontId="0" fillId="0" borderId="3" xfId="15" applyNumberFormat="1" applyFont="1" applyBorder="1" applyAlignment="1">
      <alignment/>
    </xf>
    <xf numFmtId="0" fontId="0" fillId="0" borderId="0" xfId="0" applyFont="1" applyAlignment="1" quotePrefix="1">
      <alignment horizontal="left" wrapText="1"/>
    </xf>
    <xf numFmtId="170" fontId="0" fillId="0" borderId="4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0" fontId="0" fillId="0" borderId="4" xfId="15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43" fontId="0" fillId="0" borderId="0" xfId="15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1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43" fontId="0" fillId="0" borderId="0" xfId="15" applyFont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5" applyFont="1" applyAlignment="1">
      <alignment horizontal="center"/>
    </xf>
    <xf numFmtId="37" fontId="1" fillId="0" borderId="0" xfId="15" applyNumberFormat="1" applyFont="1" applyAlignment="1">
      <alignment/>
    </xf>
    <xf numFmtId="37" fontId="0" fillId="0" borderId="0" xfId="15" applyNumberFormat="1" applyFont="1" applyAlignment="1">
      <alignment horizontal="justify"/>
    </xf>
    <xf numFmtId="37" fontId="0" fillId="0" borderId="0" xfId="15" applyNumberFormat="1" applyFont="1" applyAlignment="1">
      <alignment horizontal="justify" wrapText="1"/>
    </xf>
    <xf numFmtId="43" fontId="0" fillId="0" borderId="4" xfId="15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justify"/>
    </xf>
    <xf numFmtId="0" fontId="0" fillId="0" borderId="0" xfId="0" applyFont="1" applyFill="1" applyAlignment="1">
      <alignment horizontal="right"/>
    </xf>
    <xf numFmtId="43" fontId="0" fillId="0" borderId="0" xfId="15" applyFont="1" applyAlignment="1">
      <alignment/>
    </xf>
    <xf numFmtId="0" fontId="1" fillId="0" borderId="0" xfId="0" applyFont="1" applyFill="1" applyAlignment="1">
      <alignment horizontal="right"/>
    </xf>
    <xf numFmtId="170" fontId="0" fillId="0" borderId="1" xfId="15" applyNumberFormat="1" applyFont="1" applyFill="1" applyBorder="1" applyAlignment="1">
      <alignment/>
    </xf>
    <xf numFmtId="170" fontId="0" fillId="0" borderId="6" xfId="15" applyNumberFormat="1" applyFont="1" applyBorder="1" applyAlignment="1">
      <alignment/>
    </xf>
    <xf numFmtId="170" fontId="0" fillId="0" borderId="0" xfId="15" applyNumberFormat="1" applyFont="1" applyFill="1" applyAlignment="1">
      <alignment/>
    </xf>
    <xf numFmtId="0" fontId="0" fillId="0" borderId="5" xfId="0" applyFont="1" applyBorder="1" applyAlignment="1">
      <alignment horizontal="right"/>
    </xf>
    <xf numFmtId="37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1" xfId="15" applyNumberFormat="1" applyFont="1" applyFill="1" applyBorder="1" applyAlignment="1">
      <alignment horizontal="center"/>
    </xf>
    <xf numFmtId="170" fontId="0" fillId="0" borderId="0" xfId="15" applyNumberFormat="1" applyFont="1" applyFill="1" applyBorder="1" applyAlignment="1">
      <alignment horizontal="center"/>
    </xf>
    <xf numFmtId="170" fontId="3" fillId="0" borderId="0" xfId="15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170" fontId="1" fillId="0" borderId="0" xfId="15" applyNumberFormat="1" applyFont="1" applyAlignment="1">
      <alignment/>
    </xf>
    <xf numFmtId="170" fontId="0" fillId="0" borderId="0" xfId="15" applyNumberFormat="1" applyFont="1" applyFill="1" applyAlignment="1">
      <alignment horizontal="center"/>
    </xf>
    <xf numFmtId="170" fontId="0" fillId="0" borderId="7" xfId="15" applyNumberFormat="1" applyFont="1" applyFill="1" applyBorder="1" applyAlignment="1">
      <alignment horizontal="center"/>
    </xf>
    <xf numFmtId="170" fontId="0" fillId="0" borderId="8" xfId="15" applyNumberFormat="1" applyFont="1" applyFill="1" applyBorder="1" applyAlignment="1">
      <alignment horizontal="center"/>
    </xf>
    <xf numFmtId="170" fontId="0" fillId="0" borderId="6" xfId="15" applyNumberFormat="1" applyFont="1" applyFill="1" applyBorder="1" applyAlignment="1">
      <alignment/>
    </xf>
    <xf numFmtId="170" fontId="0" fillId="0" borderId="9" xfId="15" applyNumberFormat="1" applyFont="1" applyBorder="1" applyAlignment="1">
      <alignment/>
    </xf>
    <xf numFmtId="43" fontId="0" fillId="0" borderId="0" xfId="15" applyFont="1" applyFill="1" applyAlignment="1">
      <alignment/>
    </xf>
    <xf numFmtId="170" fontId="0" fillId="0" borderId="4" xfId="15" applyNumberFormat="1" applyFont="1" applyFill="1" applyBorder="1" applyAlignment="1">
      <alignment horizontal="center"/>
    </xf>
    <xf numFmtId="170" fontId="0" fillId="0" borderId="4" xfId="15" applyNumberFormat="1" applyFont="1" applyFill="1" applyBorder="1" applyAlignment="1">
      <alignment/>
    </xf>
    <xf numFmtId="37" fontId="1" fillId="0" borderId="0" xfId="15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9" fontId="0" fillId="0" borderId="0" xfId="19" applyFont="1" applyAlignment="1">
      <alignment/>
    </xf>
    <xf numFmtId="0" fontId="1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170" fontId="0" fillId="0" borderId="9" xfId="15" applyNumberFormat="1" applyFont="1" applyFill="1" applyBorder="1" applyAlignment="1">
      <alignment/>
    </xf>
    <xf numFmtId="170" fontId="3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33"/>
  <sheetViews>
    <sheetView zoomScale="80" zoomScaleNormal="80" zoomScaleSheetLayoutView="80" workbookViewId="0" topLeftCell="A1">
      <selection activeCell="C21" sqref="C21"/>
    </sheetView>
  </sheetViews>
  <sheetFormatPr defaultColWidth="9.140625" defaultRowHeight="12.75"/>
  <cols>
    <col min="1" max="1" width="7.7109375" style="7" customWidth="1"/>
    <col min="2" max="2" width="42.57421875" style="7" customWidth="1"/>
    <col min="3" max="3" width="17.7109375" style="7" customWidth="1"/>
    <col min="4" max="4" width="1.7109375" style="18" customWidth="1"/>
    <col min="5" max="5" width="17.7109375" style="40" customWidth="1"/>
    <col min="6" max="6" width="7.7109375" style="40" customWidth="1"/>
    <col min="7" max="68" width="22.00390625" style="7" customWidth="1"/>
    <col min="69" max="16384" width="2.57421875" style="7" customWidth="1"/>
  </cols>
  <sheetData>
    <row r="2" spans="2:6" s="1" customFormat="1" ht="12.75">
      <c r="B2" s="1" t="s">
        <v>0</v>
      </c>
      <c r="D2" s="29"/>
      <c r="E2" s="6"/>
      <c r="F2" s="6"/>
    </row>
    <row r="3" spans="4:6" s="1" customFormat="1" ht="12.75">
      <c r="D3" s="29"/>
      <c r="E3" s="6"/>
      <c r="F3" s="6"/>
    </row>
    <row r="4" spans="2:6" s="1" customFormat="1" ht="12.75" customHeight="1">
      <c r="B4" s="76" t="s">
        <v>110</v>
      </c>
      <c r="C4" s="77"/>
      <c r="D4" s="77"/>
      <c r="E4" s="77"/>
      <c r="F4" s="8"/>
    </row>
    <row r="5" spans="2:6" s="1" customFormat="1" ht="12.75">
      <c r="B5" s="77"/>
      <c r="C5" s="77"/>
      <c r="D5" s="77"/>
      <c r="E5" s="77"/>
      <c r="F5" s="8"/>
    </row>
    <row r="6" spans="2:6" s="1" customFormat="1" ht="12.75">
      <c r="B6" s="11"/>
      <c r="C6" s="11"/>
      <c r="D6" s="33"/>
      <c r="E6" s="11"/>
      <c r="F6" s="11"/>
    </row>
    <row r="7" spans="2:6" s="1" customFormat="1" ht="12.75">
      <c r="B7" s="1" t="s">
        <v>26</v>
      </c>
      <c r="D7" s="29"/>
      <c r="E7" s="6"/>
      <c r="F7" s="6"/>
    </row>
    <row r="8" spans="3:6" s="1" customFormat="1" ht="12.75">
      <c r="C8" s="5" t="s">
        <v>2</v>
      </c>
      <c r="D8" s="19"/>
      <c r="E8" s="5" t="s">
        <v>2</v>
      </c>
      <c r="F8" s="5"/>
    </row>
    <row r="9" spans="3:6" s="6" customFormat="1" ht="12.75">
      <c r="C9" s="5" t="s">
        <v>3</v>
      </c>
      <c r="D9" s="19"/>
      <c r="E9" s="5" t="s">
        <v>5</v>
      </c>
      <c r="F9" s="5"/>
    </row>
    <row r="10" spans="3:6" s="6" customFormat="1" ht="12.75">
      <c r="C10" s="5" t="s">
        <v>4</v>
      </c>
      <c r="D10" s="19"/>
      <c r="E10" s="5" t="s">
        <v>27</v>
      </c>
      <c r="F10" s="5"/>
    </row>
    <row r="11" spans="3:6" s="6" customFormat="1" ht="12.75">
      <c r="C11" s="5" t="s">
        <v>6</v>
      </c>
      <c r="D11" s="19"/>
      <c r="E11" s="5" t="s">
        <v>28</v>
      </c>
      <c r="F11" s="5"/>
    </row>
    <row r="12" spans="3:6" s="6" customFormat="1" ht="12.75">
      <c r="C12" s="5" t="s">
        <v>111</v>
      </c>
      <c r="D12" s="19"/>
      <c r="E12" s="5" t="s">
        <v>90</v>
      </c>
      <c r="F12" s="5"/>
    </row>
    <row r="13" spans="3:6" s="6" customFormat="1" ht="13.5" thickBot="1">
      <c r="C13" s="55"/>
      <c r="D13" s="34"/>
      <c r="E13" s="46" t="s">
        <v>7</v>
      </c>
      <c r="F13" s="5"/>
    </row>
    <row r="14" spans="3:6" s="6" customFormat="1" ht="12.75">
      <c r="C14" s="34" t="s">
        <v>8</v>
      </c>
      <c r="D14" s="34"/>
      <c r="E14" s="34" t="s">
        <v>8</v>
      </c>
      <c r="F14" s="5"/>
    </row>
    <row r="15" spans="2:6" ht="12.75">
      <c r="B15" s="1" t="s">
        <v>9</v>
      </c>
      <c r="C15" s="6"/>
      <c r="D15" s="35"/>
      <c r="E15" s="6"/>
      <c r="F15" s="20"/>
    </row>
    <row r="16" spans="2:6" ht="12.75">
      <c r="B16" s="1"/>
      <c r="C16" s="6"/>
      <c r="D16" s="35"/>
      <c r="E16" s="6"/>
      <c r="F16" s="20"/>
    </row>
    <row r="17" spans="2:6" ht="25.5">
      <c r="B17" s="47" t="s">
        <v>62</v>
      </c>
      <c r="C17" s="6"/>
      <c r="D17" s="35"/>
      <c r="E17" s="6"/>
      <c r="F17" s="20"/>
    </row>
    <row r="18" spans="3:6" ht="12.75">
      <c r="C18" s="6"/>
      <c r="D18" s="35"/>
      <c r="E18" s="6"/>
      <c r="F18" s="20"/>
    </row>
    <row r="19" spans="2:7" ht="12.75">
      <c r="B19" s="7" t="s">
        <v>10</v>
      </c>
      <c r="C19" s="54">
        <v>23388</v>
      </c>
      <c r="D19" s="14"/>
      <c r="E19" s="13">
        <v>23152</v>
      </c>
      <c r="F19" s="20"/>
      <c r="G19" s="13"/>
    </row>
    <row r="20" spans="2:7" ht="12.75">
      <c r="B20" s="7" t="s">
        <v>83</v>
      </c>
      <c r="C20" s="54">
        <v>6189</v>
      </c>
      <c r="D20" s="14"/>
      <c r="E20" s="13">
        <v>6536</v>
      </c>
      <c r="F20" s="20"/>
      <c r="G20" s="13"/>
    </row>
    <row r="21" spans="2:7" ht="12.75">
      <c r="B21" s="7" t="s">
        <v>11</v>
      </c>
      <c r="C21" s="54">
        <f>401378+22338+11576</f>
        <v>435292</v>
      </c>
      <c r="D21" s="14"/>
      <c r="E21" s="13">
        <f>557441-E27</f>
        <v>462455</v>
      </c>
      <c r="F21" s="20"/>
      <c r="G21" s="13"/>
    </row>
    <row r="22" spans="2:7" ht="12.75">
      <c r="B22" s="7" t="s">
        <v>12</v>
      </c>
      <c r="C22" s="54">
        <v>78273</v>
      </c>
      <c r="D22" s="14"/>
      <c r="E22" s="13">
        <v>83014</v>
      </c>
      <c r="F22" s="20"/>
      <c r="G22" s="13"/>
    </row>
    <row r="23" spans="2:6" ht="12.75">
      <c r="B23" s="7" t="s">
        <v>29</v>
      </c>
      <c r="C23" s="54">
        <v>14029</v>
      </c>
      <c r="D23" s="14"/>
      <c r="E23" s="13">
        <v>3581</v>
      </c>
      <c r="F23" s="20"/>
    </row>
    <row r="24" spans="2:7" ht="12.75">
      <c r="B24" s="7" t="s">
        <v>30</v>
      </c>
      <c r="C24" s="54">
        <v>17390</v>
      </c>
      <c r="D24" s="14"/>
      <c r="E24" s="13">
        <v>15324</v>
      </c>
      <c r="F24" s="20"/>
      <c r="G24" s="13"/>
    </row>
    <row r="25" spans="2:7" ht="12.75">
      <c r="B25" s="7" t="s">
        <v>84</v>
      </c>
      <c r="C25" s="54">
        <v>10471</v>
      </c>
      <c r="D25" s="14"/>
      <c r="E25" s="13">
        <v>4237</v>
      </c>
      <c r="F25" s="20"/>
      <c r="G25" s="13"/>
    </row>
    <row r="26" spans="2:7" ht="12.75">
      <c r="B26" s="7" t="s">
        <v>13</v>
      </c>
      <c r="C26" s="54">
        <f>337688-2068</f>
        <v>335620</v>
      </c>
      <c r="D26" s="14"/>
      <c r="E26" s="13">
        <v>364756</v>
      </c>
      <c r="F26" s="20"/>
      <c r="G26" s="13"/>
    </row>
    <row r="27" spans="2:7" ht="12.75">
      <c r="B27" s="7" t="s">
        <v>95</v>
      </c>
      <c r="C27" s="54">
        <v>140007</v>
      </c>
      <c r="D27" s="14"/>
      <c r="E27" s="13">
        <v>94986</v>
      </c>
      <c r="F27" s="20"/>
      <c r="G27" s="13"/>
    </row>
    <row r="28" spans="2:7" ht="12.75">
      <c r="B28" s="7" t="s">
        <v>14</v>
      </c>
      <c r="C28" s="52">
        <v>28961</v>
      </c>
      <c r="D28" s="14"/>
      <c r="E28" s="9">
        <v>16433</v>
      </c>
      <c r="F28" s="20"/>
      <c r="G28" s="13"/>
    </row>
    <row r="29" spans="2:6" ht="25.5">
      <c r="B29" s="47" t="s">
        <v>63</v>
      </c>
      <c r="C29" s="13">
        <f>SUM(C19:C28)</f>
        <v>1089620</v>
      </c>
      <c r="D29" s="14"/>
      <c r="E29" s="13">
        <f>SUM(E19:E28)</f>
        <v>1074474</v>
      </c>
      <c r="F29" s="20"/>
    </row>
    <row r="30" spans="3:6" ht="12.75">
      <c r="C30" s="14"/>
      <c r="D30" s="14"/>
      <c r="E30" s="14"/>
      <c r="F30" s="20"/>
    </row>
    <row r="31" spans="2:6" ht="12.75">
      <c r="B31" s="7" t="s">
        <v>11</v>
      </c>
      <c r="C31" s="14">
        <f>'Life fund Balance Sheet'!C20</f>
        <v>3282147</v>
      </c>
      <c r="D31" s="14"/>
      <c r="E31" s="14">
        <f>'Life fund Balance Sheet'!E20</f>
        <v>3139795</v>
      </c>
      <c r="F31" s="20"/>
    </row>
    <row r="32" spans="2:6" ht="12.75">
      <c r="B32" s="7" t="s">
        <v>95</v>
      </c>
      <c r="C32" s="14">
        <f>'Life fund Balance Sheet'!C25</f>
        <v>682109</v>
      </c>
      <c r="D32" s="14"/>
      <c r="E32" s="14">
        <f>'Life fund Balance Sheet'!E25</f>
        <v>750267</v>
      </c>
      <c r="F32" s="20"/>
    </row>
    <row r="33" spans="2:6" ht="12.75">
      <c r="B33" s="7" t="s">
        <v>14</v>
      </c>
      <c r="C33" s="14">
        <f>'Life fund Balance Sheet'!C26</f>
        <v>25530</v>
      </c>
      <c r="D33" s="14"/>
      <c r="E33" s="14">
        <f>'Life fund Balance Sheet'!E26</f>
        <v>43009</v>
      </c>
      <c r="F33" s="20"/>
    </row>
    <row r="34" spans="2:6" ht="12.75">
      <c r="B34" s="7" t="s">
        <v>96</v>
      </c>
      <c r="C34" s="9">
        <f>+C36-C31-C32-C33</f>
        <v>1399472</v>
      </c>
      <c r="D34" s="14"/>
      <c r="E34" s="9">
        <f>+E36-E31-E32-E33</f>
        <v>1155988</v>
      </c>
      <c r="F34" s="20"/>
    </row>
    <row r="35" spans="3:6" ht="12.75">
      <c r="C35" s="14"/>
      <c r="D35" s="14"/>
      <c r="E35" s="14"/>
      <c r="F35" s="20"/>
    </row>
    <row r="36" spans="2:6" ht="12.75">
      <c r="B36" s="7" t="s">
        <v>16</v>
      </c>
      <c r="C36" s="14">
        <f>'Life fund Balance Sheet'!C28</f>
        <v>5389258</v>
      </c>
      <c r="D36" s="14"/>
      <c r="E36" s="14">
        <f>'Life fund Balance Sheet'!E28</f>
        <v>5089059</v>
      </c>
      <c r="F36" s="20"/>
    </row>
    <row r="37" spans="3:6" ht="12.75">
      <c r="C37" s="14"/>
      <c r="D37" s="14"/>
      <c r="E37" s="14"/>
      <c r="F37" s="20"/>
    </row>
    <row r="38" spans="2:6" s="1" customFormat="1" ht="20.25" customHeight="1" thickBot="1">
      <c r="B38" s="7" t="s">
        <v>31</v>
      </c>
      <c r="C38" s="26">
        <f>+C29+C36</f>
        <v>6478878</v>
      </c>
      <c r="D38" s="14"/>
      <c r="E38" s="26">
        <f>+E29+E36</f>
        <v>6163533</v>
      </c>
      <c r="F38" s="37"/>
    </row>
    <row r="39" spans="3:6" ht="13.5" thickTop="1">
      <c r="C39" s="14"/>
      <c r="D39" s="14"/>
      <c r="E39" s="14"/>
      <c r="F39" s="20"/>
    </row>
    <row r="40" spans="2:6" ht="12.75">
      <c r="B40" s="1" t="s">
        <v>17</v>
      </c>
      <c r="C40" s="14"/>
      <c r="D40" s="14"/>
      <c r="E40" s="14"/>
      <c r="F40" s="20"/>
    </row>
    <row r="41" spans="3:6" ht="12.75">
      <c r="C41" s="14"/>
      <c r="D41" s="14"/>
      <c r="E41" s="14"/>
      <c r="F41" s="37"/>
    </row>
    <row r="42" spans="2:6" ht="25.5">
      <c r="B42" s="47" t="s">
        <v>64</v>
      </c>
      <c r="C42" s="14"/>
      <c r="D42" s="14"/>
      <c r="E42" s="14"/>
      <c r="F42" s="20"/>
    </row>
    <row r="43" spans="3:6" ht="12.75">
      <c r="C43" s="14"/>
      <c r="D43" s="14"/>
      <c r="E43" s="14"/>
      <c r="F43" s="20"/>
    </row>
    <row r="44" spans="2:7" ht="12.75">
      <c r="B44" s="7" t="s">
        <v>18</v>
      </c>
      <c r="C44" s="15">
        <v>287308</v>
      </c>
      <c r="D44" s="14"/>
      <c r="E44" s="14">
        <v>312426</v>
      </c>
      <c r="F44" s="20"/>
      <c r="G44" s="13"/>
    </row>
    <row r="45" spans="2:7" ht="12.75">
      <c r="B45" s="7" t="s">
        <v>20</v>
      </c>
      <c r="C45" s="15">
        <f>120642+1</f>
        <v>120643</v>
      </c>
      <c r="D45" s="15"/>
      <c r="E45" s="14">
        <v>134692</v>
      </c>
      <c r="F45" s="20"/>
      <c r="G45" s="13"/>
    </row>
    <row r="46" spans="2:7" ht="12.75">
      <c r="B46" s="7" t="s">
        <v>32</v>
      </c>
      <c r="C46" s="15">
        <v>60000</v>
      </c>
      <c r="D46" s="14"/>
      <c r="E46" s="14">
        <v>80000</v>
      </c>
      <c r="F46" s="20"/>
      <c r="G46" s="13"/>
    </row>
    <row r="47" spans="2:7" ht="12.75">
      <c r="B47" s="7" t="s">
        <v>33</v>
      </c>
      <c r="C47" s="15">
        <v>67155</v>
      </c>
      <c r="D47" s="14"/>
      <c r="E47" s="14">
        <v>30000</v>
      </c>
      <c r="F47" s="20"/>
      <c r="G47" s="13"/>
    </row>
    <row r="48" spans="2:7" ht="12.75">
      <c r="B48" s="7" t="s">
        <v>85</v>
      </c>
      <c r="C48" s="15">
        <f>10580+2233-2233-578</f>
        <v>10002</v>
      </c>
      <c r="D48" s="14"/>
      <c r="E48" s="14">
        <v>20853</v>
      </c>
      <c r="F48" s="20"/>
      <c r="G48" s="13"/>
    </row>
    <row r="49" spans="2:7" ht="12.75">
      <c r="B49" s="7" t="s">
        <v>86</v>
      </c>
      <c r="C49" s="15">
        <v>427</v>
      </c>
      <c r="D49" s="14"/>
      <c r="E49" s="14">
        <v>180</v>
      </c>
      <c r="F49" s="20"/>
      <c r="G49" s="13"/>
    </row>
    <row r="50" spans="2:7" ht="12.75">
      <c r="B50" s="7" t="s">
        <v>34</v>
      </c>
      <c r="C50" s="52">
        <v>14293</v>
      </c>
      <c r="D50" s="14"/>
      <c r="E50" s="9">
        <v>2670</v>
      </c>
      <c r="F50" s="20"/>
      <c r="G50" s="13"/>
    </row>
    <row r="51" spans="2:6" ht="25.5">
      <c r="B51" s="47" t="s">
        <v>65</v>
      </c>
      <c r="C51" s="14">
        <f>SUM(C44:C50)</f>
        <v>559828</v>
      </c>
      <c r="D51" s="14"/>
      <c r="E51" s="14">
        <f>SUM(E44:E50)</f>
        <v>580821</v>
      </c>
      <c r="F51" s="20"/>
    </row>
    <row r="52" spans="3:6" ht="12.75">
      <c r="C52" s="14"/>
      <c r="D52" s="14"/>
      <c r="E52" s="14"/>
      <c r="F52" s="20"/>
    </row>
    <row r="53" spans="2:6" ht="12.75">
      <c r="B53" s="7" t="s">
        <v>23</v>
      </c>
      <c r="C53" s="14">
        <f>'Life fund Balance Sheet'!C38</f>
        <v>517351</v>
      </c>
      <c r="D53" s="14"/>
      <c r="E53" s="14">
        <f>'Life fund Balance Sheet'!E38</f>
        <v>641973</v>
      </c>
      <c r="F53" s="20"/>
    </row>
    <row r="54" spans="2:6" ht="12.75">
      <c r="B54" s="1"/>
      <c r="C54" s="14"/>
      <c r="D54" s="14"/>
      <c r="E54" s="14"/>
      <c r="F54" s="20"/>
    </row>
    <row r="55" spans="3:6" ht="18" customHeight="1">
      <c r="C55" s="16">
        <f>SUM(C51:C53)</f>
        <v>1077179</v>
      </c>
      <c r="D55" s="14"/>
      <c r="E55" s="16">
        <f>SUM(E51:E53)</f>
        <v>1222794</v>
      </c>
      <c r="F55" s="20"/>
    </row>
    <row r="56" spans="3:6" ht="12.75">
      <c r="C56" s="14"/>
      <c r="D56" s="14"/>
      <c r="E56" s="14"/>
      <c r="F56" s="20"/>
    </row>
    <row r="57" spans="2:6" ht="12.75">
      <c r="B57" s="7" t="s">
        <v>66</v>
      </c>
      <c r="C57" s="14">
        <v>151366</v>
      </c>
      <c r="D57" s="14"/>
      <c r="E57" s="14">
        <v>133642</v>
      </c>
      <c r="F57" s="20"/>
    </row>
    <row r="58" spans="2:6" ht="12.75">
      <c r="B58" s="7" t="s">
        <v>35</v>
      </c>
      <c r="C58" s="9">
        <f>'Life fund Balance Sheet'!C40</f>
        <v>4871907</v>
      </c>
      <c r="D58" s="14"/>
      <c r="E58" s="9">
        <f>'Life fund Balance Sheet'!E40</f>
        <v>4447086</v>
      </c>
      <c r="F58" s="20"/>
    </row>
    <row r="59" spans="3:6" ht="18" customHeight="1">
      <c r="C59" s="16">
        <f>SUM(C57:C58)</f>
        <v>5023273</v>
      </c>
      <c r="D59" s="14"/>
      <c r="E59" s="16">
        <f>SUM(E57:E58)</f>
        <v>4580728</v>
      </c>
      <c r="F59" s="20"/>
    </row>
    <row r="60" spans="3:6" ht="12.75">
      <c r="C60" s="14"/>
      <c r="D60" s="14"/>
      <c r="E60" s="14"/>
      <c r="F60" s="20"/>
    </row>
    <row r="61" spans="2:6" ht="20.25" customHeight="1" thickBot="1">
      <c r="B61" s="7" t="s">
        <v>67</v>
      </c>
      <c r="C61" s="30">
        <f>+C55+C59</f>
        <v>6100452</v>
      </c>
      <c r="D61" s="14"/>
      <c r="E61" s="30">
        <f>+E55+E59</f>
        <v>5803522</v>
      </c>
      <c r="F61" s="20"/>
    </row>
    <row r="62" spans="3:6" ht="13.5" thickTop="1">
      <c r="C62" s="14"/>
      <c r="D62" s="14"/>
      <c r="E62" s="14"/>
      <c r="F62" s="20"/>
    </row>
    <row r="63" spans="2:6" ht="12.75">
      <c r="B63" s="1" t="s">
        <v>68</v>
      </c>
      <c r="C63" s="14"/>
      <c r="D63" s="14"/>
      <c r="E63" s="14"/>
      <c r="F63" s="20"/>
    </row>
    <row r="64" spans="3:6" ht="12.75">
      <c r="C64" s="14"/>
      <c r="D64" s="14"/>
      <c r="E64" s="14"/>
      <c r="F64" s="20"/>
    </row>
    <row r="65" spans="2:6" ht="12.75">
      <c r="B65" s="7" t="s">
        <v>37</v>
      </c>
      <c r="C65" s="14">
        <v>152177</v>
      </c>
      <c r="D65" s="14"/>
      <c r="E65" s="14">
        <v>152177</v>
      </c>
      <c r="F65" s="20"/>
    </row>
    <row r="66" spans="2:6" ht="12.75">
      <c r="B66" s="7" t="s">
        <v>38</v>
      </c>
      <c r="C66" s="14">
        <v>11744</v>
      </c>
      <c r="D66" s="14"/>
      <c r="E66" s="14">
        <v>11744</v>
      </c>
      <c r="F66" s="20"/>
    </row>
    <row r="67" spans="2:6" ht="12.75">
      <c r="B67" s="7" t="s">
        <v>39</v>
      </c>
      <c r="C67" s="52">
        <f>'Cond Stmt of changes  in equity'!E22+'Cond Stmt of changes  in equity'!G22</f>
        <v>212711</v>
      </c>
      <c r="D67" s="15"/>
      <c r="E67" s="9">
        <v>194551</v>
      </c>
      <c r="F67" s="20"/>
    </row>
    <row r="68" spans="3:6" ht="18" customHeight="1">
      <c r="C68" s="14">
        <f>SUM(C65:C67)</f>
        <v>376632</v>
      </c>
      <c r="D68" s="14"/>
      <c r="E68" s="14">
        <f>SUM(E65:E67)</f>
        <v>358472</v>
      </c>
      <c r="F68" s="20"/>
    </row>
    <row r="69" spans="3:6" ht="12.75">
      <c r="C69" s="14"/>
      <c r="D69" s="14"/>
      <c r="E69" s="14"/>
      <c r="F69" s="20"/>
    </row>
    <row r="70" spans="2:6" ht="12.75">
      <c r="B70" s="7" t="s">
        <v>40</v>
      </c>
      <c r="C70" s="9">
        <v>1794</v>
      </c>
      <c r="D70" s="14"/>
      <c r="E70" s="9">
        <v>1539</v>
      </c>
      <c r="F70" s="20"/>
    </row>
    <row r="71" spans="3:6" ht="12.75">
      <c r="C71" s="14">
        <f>+C68+C70</f>
        <v>378426</v>
      </c>
      <c r="D71" s="14"/>
      <c r="E71" s="14">
        <f>+E68+E70</f>
        <v>360011</v>
      </c>
      <c r="F71" s="20"/>
    </row>
    <row r="72" spans="3:6" ht="12.75">
      <c r="C72" s="14"/>
      <c r="D72" s="14"/>
      <c r="E72" s="14"/>
      <c r="F72" s="20"/>
    </row>
    <row r="73" spans="2:6" ht="26.25" thickBot="1">
      <c r="B73" s="47" t="s">
        <v>102</v>
      </c>
      <c r="C73" s="26">
        <f>+C61+C71</f>
        <v>6478878</v>
      </c>
      <c r="D73" s="14"/>
      <c r="E73" s="26">
        <f>+E61+E71</f>
        <v>6163533</v>
      </c>
      <c r="F73" s="20"/>
    </row>
    <row r="74" spans="3:6" ht="13.5" thickTop="1">
      <c r="C74" s="85">
        <f>+C38-C73</f>
        <v>0</v>
      </c>
      <c r="D74" s="61"/>
      <c r="E74" s="61">
        <f>+E38-E73</f>
        <v>0</v>
      </c>
      <c r="F74" s="20"/>
    </row>
    <row r="75" spans="3:6" ht="12.75">
      <c r="C75" s="14"/>
      <c r="D75" s="14"/>
      <c r="E75" s="14"/>
      <c r="F75" s="20"/>
    </row>
    <row r="76" spans="2:6" ht="13.5" thickBot="1">
      <c r="B76" s="50" t="s">
        <v>147</v>
      </c>
      <c r="C76" s="45">
        <f>(C68)/C65</f>
        <v>2.4749600793812467</v>
      </c>
      <c r="D76" s="32"/>
      <c r="E76" s="45">
        <f>(E68)/E65</f>
        <v>2.3556253573141803</v>
      </c>
      <c r="F76" s="20"/>
    </row>
    <row r="77" spans="3:6" ht="13.5" thickTop="1">
      <c r="C77" s="13"/>
      <c r="D77" s="14"/>
      <c r="E77" s="13"/>
      <c r="F77" s="20"/>
    </row>
    <row r="78" spans="3:6" ht="12.75">
      <c r="C78" s="13"/>
      <c r="D78" s="14"/>
      <c r="E78" s="13"/>
      <c r="F78" s="20"/>
    </row>
    <row r="79" spans="2:7" ht="12.75">
      <c r="B79" s="78" t="s">
        <v>97</v>
      </c>
      <c r="C79" s="78"/>
      <c r="D79" s="78"/>
      <c r="E79" s="78"/>
      <c r="F79" s="17"/>
      <c r="G79" s="17"/>
    </row>
    <row r="80" spans="2:7" ht="12.75">
      <c r="B80" s="78"/>
      <c r="C80" s="78"/>
      <c r="D80" s="78"/>
      <c r="E80" s="78"/>
      <c r="F80" s="17"/>
      <c r="G80" s="17"/>
    </row>
    <row r="81" spans="3:6" ht="12.75">
      <c r="C81" s="13"/>
      <c r="D81" s="14"/>
      <c r="E81" s="13"/>
      <c r="F81" s="20"/>
    </row>
    <row r="82" spans="3:6" ht="12.75">
      <c r="C82" s="13"/>
      <c r="D82" s="14"/>
      <c r="E82" s="13"/>
      <c r="F82" s="38"/>
    </row>
    <row r="83" spans="3:6" ht="12.75">
      <c r="C83" s="13"/>
      <c r="D83" s="14"/>
      <c r="E83" s="13"/>
      <c r="F83" s="20"/>
    </row>
    <row r="84" spans="3:6" ht="12.75">
      <c r="C84" s="13"/>
      <c r="D84" s="14"/>
      <c r="E84" s="13"/>
      <c r="F84" s="20"/>
    </row>
    <row r="85" spans="3:6" ht="12.75">
      <c r="C85" s="13"/>
      <c r="D85" s="14"/>
      <c r="E85" s="13"/>
      <c r="F85" s="20"/>
    </row>
    <row r="86" spans="3:6" ht="12.75">
      <c r="C86" s="13"/>
      <c r="D86" s="14"/>
      <c r="E86" s="13"/>
      <c r="F86" s="20"/>
    </row>
    <row r="87" spans="3:6" ht="12.75">
      <c r="C87" s="13"/>
      <c r="D87" s="14"/>
      <c r="E87" s="13"/>
      <c r="F87" s="20"/>
    </row>
    <row r="88" spans="3:6" ht="12.75">
      <c r="C88" s="13"/>
      <c r="D88" s="14"/>
      <c r="E88" s="13"/>
      <c r="F88" s="20"/>
    </row>
    <row r="89" spans="3:6" ht="12.75">
      <c r="C89" s="13"/>
      <c r="D89" s="14"/>
      <c r="E89" s="13"/>
      <c r="F89" s="20"/>
    </row>
    <row r="90" spans="3:6" ht="12.75">
      <c r="C90" s="13"/>
      <c r="D90" s="14"/>
      <c r="E90" s="13"/>
      <c r="F90" s="20"/>
    </row>
    <row r="91" spans="2:6" ht="12.75">
      <c r="B91" s="33"/>
      <c r="C91" s="18"/>
      <c r="E91" s="39"/>
      <c r="F91" s="20"/>
    </row>
    <row r="92" spans="2:6" ht="12.75">
      <c r="B92" s="33"/>
      <c r="C92" s="18"/>
      <c r="E92" s="39"/>
      <c r="F92" s="39"/>
    </row>
    <row r="93" spans="2:6" ht="12.75">
      <c r="B93" s="36"/>
      <c r="C93" s="18"/>
      <c r="E93" s="39"/>
      <c r="F93" s="39"/>
    </row>
    <row r="94" spans="2:6" ht="12.75">
      <c r="B94" s="36"/>
      <c r="C94" s="18"/>
      <c r="E94" s="39"/>
      <c r="F94" s="39"/>
    </row>
    <row r="95" spans="2:6" ht="12.75">
      <c r="B95" s="36"/>
      <c r="C95" s="18"/>
      <c r="E95" s="39"/>
      <c r="F95" s="39"/>
    </row>
    <row r="96" spans="2:6" ht="12.75">
      <c r="B96" s="40"/>
      <c r="E96" s="41"/>
      <c r="F96" s="41"/>
    </row>
    <row r="97" spans="2:6" ht="12.75">
      <c r="B97" s="40"/>
      <c r="E97" s="41"/>
      <c r="F97" s="41"/>
    </row>
    <row r="98" spans="2:6" ht="12.75">
      <c r="B98" s="40"/>
      <c r="E98" s="41"/>
      <c r="F98" s="41"/>
    </row>
    <row r="99" spans="2:6" ht="12.75">
      <c r="B99" s="40"/>
      <c r="E99" s="41"/>
      <c r="F99" s="41"/>
    </row>
    <row r="100" spans="2:6" ht="12.75">
      <c r="B100" s="40"/>
      <c r="E100" s="41"/>
      <c r="F100" s="41"/>
    </row>
    <row r="101" spans="2:6" ht="12.75">
      <c r="B101" s="40"/>
      <c r="E101" s="41"/>
      <c r="F101" s="41"/>
    </row>
    <row r="102" spans="2:6" ht="12.75">
      <c r="B102" s="40"/>
      <c r="E102" s="41"/>
      <c r="F102" s="41"/>
    </row>
    <row r="103" spans="2:6" ht="12.75">
      <c r="B103" s="40"/>
      <c r="E103" s="41"/>
      <c r="F103" s="41"/>
    </row>
    <row r="104" spans="2:6" ht="12.75">
      <c r="B104" s="40"/>
      <c r="E104" s="41"/>
      <c r="F104" s="41"/>
    </row>
    <row r="105" spans="2:6" ht="12.75">
      <c r="B105" s="40"/>
      <c r="E105" s="41"/>
      <c r="F105" s="41"/>
    </row>
    <row r="106" spans="2:6" ht="12.75">
      <c r="B106" s="40"/>
      <c r="E106" s="41"/>
      <c r="F106" s="41"/>
    </row>
    <row r="107" spans="2:6" ht="12.75">
      <c r="B107" s="40"/>
      <c r="E107" s="41"/>
      <c r="F107" s="41"/>
    </row>
    <row r="108" spans="2:6" ht="12.75">
      <c r="B108" s="40"/>
      <c r="E108" s="41"/>
      <c r="F108" s="41"/>
    </row>
    <row r="109" spans="2:6" ht="12.75">
      <c r="B109" s="40"/>
      <c r="E109" s="41"/>
      <c r="F109" s="41"/>
    </row>
    <row r="110" spans="2:6" ht="12.75">
      <c r="B110" s="40"/>
      <c r="E110" s="41"/>
      <c r="F110" s="41"/>
    </row>
    <row r="111" spans="2:6" ht="12.75">
      <c r="B111" s="40"/>
      <c r="E111" s="41"/>
      <c r="F111" s="41"/>
    </row>
    <row r="112" spans="2:6" ht="12.75">
      <c r="B112" s="40"/>
      <c r="E112" s="41"/>
      <c r="F112" s="41"/>
    </row>
    <row r="113" spans="2:6" ht="12.75">
      <c r="B113" s="40"/>
      <c r="E113" s="41"/>
      <c r="F113" s="41"/>
    </row>
    <row r="114" spans="2:6" ht="12.75">
      <c r="B114" s="40"/>
      <c r="E114" s="41"/>
      <c r="F114" s="41"/>
    </row>
    <row r="115" spans="2:6" ht="12.75">
      <c r="B115" s="40"/>
      <c r="E115" s="41"/>
      <c r="F115" s="41"/>
    </row>
    <row r="116" spans="2:6" ht="12.75">
      <c r="B116" s="40"/>
      <c r="E116" s="41"/>
      <c r="F116" s="41"/>
    </row>
    <row r="117" spans="2:6" ht="12.75">
      <c r="B117" s="40"/>
      <c r="E117" s="41"/>
      <c r="F117" s="41"/>
    </row>
    <row r="118" spans="2:6" ht="12.75">
      <c r="B118" s="40"/>
      <c r="E118" s="41"/>
      <c r="F118" s="41"/>
    </row>
    <row r="119" ht="12.75">
      <c r="B119" s="40"/>
    </row>
    <row r="120" ht="12.75">
      <c r="B120" s="40"/>
    </row>
    <row r="121" ht="12.75">
      <c r="B121" s="40"/>
    </row>
    <row r="122" ht="12.75">
      <c r="B122" s="40"/>
    </row>
    <row r="123" ht="12.75">
      <c r="B123" s="40"/>
    </row>
    <row r="124" ht="12.75">
      <c r="B124" s="40"/>
    </row>
    <row r="125" ht="12.75">
      <c r="B125" s="40"/>
    </row>
    <row r="126" ht="12.75">
      <c r="B126" s="40"/>
    </row>
    <row r="127" ht="12.75">
      <c r="B127" s="40"/>
    </row>
    <row r="128" ht="12.75">
      <c r="B128" s="40"/>
    </row>
    <row r="129" ht="12.75">
      <c r="B129" s="40"/>
    </row>
    <row r="130" ht="12.75">
      <c r="B130" s="40"/>
    </row>
    <row r="131" ht="12.75">
      <c r="B131" s="40"/>
    </row>
    <row r="132" ht="12.75">
      <c r="B132" s="40"/>
    </row>
    <row r="133" ht="12.75">
      <c r="B133" s="40"/>
    </row>
  </sheetData>
  <mergeCells count="2">
    <mergeCell ref="B4:E5"/>
    <mergeCell ref="B79:E80"/>
  </mergeCells>
  <printOptions/>
  <pageMargins left="0.5" right="0.5" top="0.5" bottom="0.5" header="0.5" footer="0.5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2"/>
  <sheetViews>
    <sheetView zoomScale="80" zoomScaleNormal="80" workbookViewId="0" topLeftCell="A27">
      <selection activeCell="F45" sqref="F45"/>
    </sheetView>
  </sheetViews>
  <sheetFormatPr defaultColWidth="9.140625" defaultRowHeight="12.75"/>
  <cols>
    <col min="1" max="1" width="7.7109375" style="7" customWidth="1"/>
    <col min="2" max="2" width="42.7109375" style="7" customWidth="1"/>
    <col min="3" max="4" width="14.57421875" style="7" customWidth="1"/>
    <col min="5" max="5" width="1.57421875" style="7" customWidth="1"/>
    <col min="6" max="7" width="14.57421875" style="7" customWidth="1"/>
    <col min="8" max="8" width="7.7109375" style="7" customWidth="1"/>
    <col min="9" max="9" width="14.28125" style="7" customWidth="1"/>
    <col min="10" max="16384" width="9.140625" style="7" customWidth="1"/>
  </cols>
  <sheetData>
    <row r="2" spans="2:8" ht="12.75">
      <c r="B2" s="1" t="s">
        <v>0</v>
      </c>
      <c r="C2" s="1"/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79" t="s">
        <v>109</v>
      </c>
      <c r="C4" s="80"/>
      <c r="D4" s="80"/>
      <c r="E4" s="80"/>
      <c r="F4" s="80"/>
      <c r="G4" s="80"/>
      <c r="H4" s="17"/>
    </row>
    <row r="5" spans="2:8" ht="12.75">
      <c r="B5" s="80"/>
      <c r="C5" s="80"/>
      <c r="D5" s="80"/>
      <c r="E5" s="80"/>
      <c r="F5" s="80"/>
      <c r="G5" s="80"/>
      <c r="H5" s="17"/>
    </row>
    <row r="6" spans="2:8" ht="12.75">
      <c r="B6" s="8"/>
      <c r="C6" s="8"/>
      <c r="D6" s="8"/>
      <c r="E6" s="8"/>
      <c r="F6" s="8"/>
      <c r="G6" s="8"/>
      <c r="H6" s="8"/>
    </row>
    <row r="7" spans="2:8" ht="12.75">
      <c r="B7" s="1" t="s">
        <v>56</v>
      </c>
      <c r="C7" s="4"/>
      <c r="D7" s="4"/>
      <c r="E7" s="1"/>
      <c r="F7" s="1"/>
      <c r="G7" s="1"/>
      <c r="H7" s="1"/>
    </row>
    <row r="8" spans="2:8" ht="12.75">
      <c r="B8" s="1"/>
      <c r="C8" s="4"/>
      <c r="D8" s="4"/>
      <c r="E8" s="1"/>
      <c r="F8" s="1"/>
      <c r="G8" s="1"/>
      <c r="H8" s="1"/>
    </row>
    <row r="9" spans="2:8" ht="12.75">
      <c r="B9" s="1"/>
      <c r="C9" s="81" t="s">
        <v>41</v>
      </c>
      <c r="D9" s="81"/>
      <c r="E9" s="5"/>
      <c r="F9" s="81" t="s">
        <v>112</v>
      </c>
      <c r="G9" s="81"/>
      <c r="H9" s="6"/>
    </row>
    <row r="10" spans="2:8" ht="13.5" thickBot="1">
      <c r="B10" s="6"/>
      <c r="C10" s="46" t="s">
        <v>111</v>
      </c>
      <c r="D10" s="46" t="s">
        <v>90</v>
      </c>
      <c r="E10" s="5"/>
      <c r="F10" s="46" t="s">
        <v>111</v>
      </c>
      <c r="G10" s="46" t="s">
        <v>90</v>
      </c>
      <c r="H10" s="5"/>
    </row>
    <row r="11" spans="2:8" ht="12.75">
      <c r="B11" s="6"/>
      <c r="C11" s="19"/>
      <c r="D11" s="74"/>
      <c r="E11" s="5"/>
      <c r="F11" s="19"/>
      <c r="G11" s="34" t="s">
        <v>113</v>
      </c>
      <c r="H11" s="5"/>
    </row>
    <row r="12" spans="3:8" ht="12.75">
      <c r="C12" s="12" t="s">
        <v>8</v>
      </c>
      <c r="D12" s="49" t="str">
        <f>+C12</f>
        <v>RM'000</v>
      </c>
      <c r="F12" s="12" t="str">
        <f>+D12</f>
        <v>RM'000</v>
      </c>
      <c r="G12" s="12" t="str">
        <f>+F12</f>
        <v>RM'000</v>
      </c>
      <c r="H12" s="5"/>
    </row>
    <row r="13" spans="3:8" ht="12.75">
      <c r="C13" s="5"/>
      <c r="D13" s="51"/>
      <c r="F13" s="5"/>
      <c r="G13" s="5"/>
      <c r="H13" s="5"/>
    </row>
    <row r="14" spans="2:9" ht="13.5" thickBot="1">
      <c r="B14" s="1" t="s">
        <v>69</v>
      </c>
      <c r="C14" s="30">
        <f>+F14-1810069</f>
        <v>1072339</v>
      </c>
      <c r="D14" s="71">
        <f>+G14-1471749</f>
        <v>775807</v>
      </c>
      <c r="E14" s="54"/>
      <c r="F14" s="72">
        <v>2882408</v>
      </c>
      <c r="G14" s="71">
        <v>2247556</v>
      </c>
      <c r="H14" s="21"/>
      <c r="I14" s="13"/>
    </row>
    <row r="15" spans="3:9" ht="13.5" thickTop="1">
      <c r="C15" s="13"/>
      <c r="D15" s="21"/>
      <c r="E15" s="13"/>
      <c r="F15" s="13"/>
      <c r="G15" s="21"/>
      <c r="H15" s="21"/>
      <c r="I15" s="13"/>
    </row>
    <row r="16" spans="2:9" ht="12.75">
      <c r="B16" s="7" t="s">
        <v>36</v>
      </c>
      <c r="C16" s="13"/>
      <c r="D16" s="21"/>
      <c r="E16" s="13"/>
      <c r="F16" s="13"/>
      <c r="G16" s="21"/>
      <c r="H16" s="21"/>
      <c r="I16" s="13"/>
    </row>
    <row r="17" spans="3:9" ht="12.75">
      <c r="C17" s="13"/>
      <c r="D17" s="21"/>
      <c r="E17" s="13"/>
      <c r="F17" s="13"/>
      <c r="G17" s="21"/>
      <c r="H17" s="21"/>
      <c r="I17" s="13"/>
    </row>
    <row r="18" spans="2:9" ht="12.75">
      <c r="B18" s="7" t="s">
        <v>48</v>
      </c>
      <c r="C18" s="13">
        <f>+F18-1597</f>
        <v>1707</v>
      </c>
      <c r="D18" s="13">
        <f>+G18-4395</f>
        <v>1607</v>
      </c>
      <c r="E18" s="13"/>
      <c r="F18" s="54">
        <v>3304</v>
      </c>
      <c r="G18" s="21">
        <v>6002</v>
      </c>
      <c r="H18" s="21"/>
      <c r="I18" s="13"/>
    </row>
    <row r="19" spans="2:9" ht="12.75">
      <c r="B19" s="11" t="s">
        <v>94</v>
      </c>
      <c r="C19" s="14">
        <f>+F19-33408</f>
        <v>41682</v>
      </c>
      <c r="D19" s="14">
        <f>+G19-39788</f>
        <v>7890</v>
      </c>
      <c r="E19" s="13"/>
      <c r="F19" s="13">
        <f>41176+22338+11576</f>
        <v>75090</v>
      </c>
      <c r="G19" s="21">
        <v>47678</v>
      </c>
      <c r="H19" s="21"/>
      <c r="I19" s="13"/>
    </row>
    <row r="20" spans="2:9" ht="12.75">
      <c r="B20" s="7" t="s">
        <v>47</v>
      </c>
      <c r="C20" s="9">
        <f>+F20+38727</f>
        <v>-22783</v>
      </c>
      <c r="D20" s="9">
        <f>+G20+38763</f>
        <v>-19824</v>
      </c>
      <c r="E20" s="13"/>
      <c r="F20" s="9">
        <v>-61510</v>
      </c>
      <c r="G20" s="22">
        <v>-58587</v>
      </c>
      <c r="H20" s="21"/>
      <c r="I20" s="13"/>
    </row>
    <row r="21" spans="3:9" ht="12.75">
      <c r="C21" s="13"/>
      <c r="D21" s="21"/>
      <c r="E21" s="13"/>
      <c r="F21" s="13"/>
      <c r="G21" s="21"/>
      <c r="H21" s="21"/>
      <c r="I21" s="13"/>
    </row>
    <row r="22" spans="3:9" ht="12.75">
      <c r="C22" s="13">
        <f>SUM(C18:C20)</f>
        <v>20606</v>
      </c>
      <c r="D22" s="21">
        <f>SUM(D18:D20)</f>
        <v>-10327</v>
      </c>
      <c r="E22" s="13"/>
      <c r="F22" s="13">
        <f>SUM(F18:F20)</f>
        <v>16884</v>
      </c>
      <c r="G22" s="21">
        <f>SUM(G18:G20)</f>
        <v>-4907</v>
      </c>
      <c r="H22" s="21"/>
      <c r="I22" s="13"/>
    </row>
    <row r="23" spans="2:9" ht="12.75">
      <c r="B23" s="80" t="s">
        <v>146</v>
      </c>
      <c r="C23" s="13"/>
      <c r="D23" s="21"/>
      <c r="E23" s="13"/>
      <c r="F23" s="13"/>
      <c r="G23" s="21"/>
      <c r="H23" s="21"/>
      <c r="I23" s="13"/>
    </row>
    <row r="24" spans="2:9" ht="12.75">
      <c r="B24" s="80"/>
      <c r="C24" s="13"/>
      <c r="D24" s="21"/>
      <c r="E24" s="13"/>
      <c r="F24" s="13"/>
      <c r="G24" s="21"/>
      <c r="H24" s="21"/>
      <c r="I24" s="13"/>
    </row>
    <row r="25" spans="3:9" ht="12.75">
      <c r="C25" s="13"/>
      <c r="D25" s="21"/>
      <c r="E25" s="13"/>
      <c r="F25" s="13"/>
      <c r="G25" s="21"/>
      <c r="H25" s="21"/>
      <c r="I25" s="13"/>
    </row>
    <row r="26" spans="2:9" ht="12.75">
      <c r="B26" s="23" t="s">
        <v>57</v>
      </c>
      <c r="C26" s="13">
        <f>'General fund Revenue Account'!C35</f>
        <v>19616</v>
      </c>
      <c r="D26" s="13">
        <f>'General fund Revenue Account'!D35</f>
        <v>29222</v>
      </c>
      <c r="E26" s="13"/>
      <c r="F26" s="13">
        <f>'General fund Revenue Account'!F35</f>
        <v>7562</v>
      </c>
      <c r="G26" s="13">
        <f>'General fund Revenue Account'!G35</f>
        <v>25035</v>
      </c>
      <c r="H26" s="21"/>
      <c r="I26" s="13"/>
    </row>
    <row r="27" spans="2:9" ht="12.75">
      <c r="B27" s="23" t="s">
        <v>131</v>
      </c>
      <c r="C27" s="9">
        <f>-'Life Fund Revenue Account'!C47</f>
        <v>28538</v>
      </c>
      <c r="D27" s="9">
        <f>-'Life Fund Revenue Account'!D47</f>
        <v>52439</v>
      </c>
      <c r="E27" s="13"/>
      <c r="F27" s="9">
        <f>-'Life Fund Revenue Account'!F47</f>
        <v>28538</v>
      </c>
      <c r="G27" s="9">
        <f>-'Life Fund Revenue Account'!G47</f>
        <v>52439</v>
      </c>
      <c r="H27" s="21"/>
      <c r="I27" s="13"/>
    </row>
    <row r="28" spans="2:9" ht="12.75">
      <c r="B28" s="23"/>
      <c r="C28" s="14"/>
      <c r="D28" s="14"/>
      <c r="E28" s="14"/>
      <c r="F28" s="14"/>
      <c r="G28" s="14"/>
      <c r="H28" s="21"/>
      <c r="I28" s="13"/>
    </row>
    <row r="29" spans="2:9" ht="12.75">
      <c r="B29" s="7" t="s">
        <v>145</v>
      </c>
      <c r="C29" s="21">
        <f>+C22+C26+C27</f>
        <v>68760</v>
      </c>
      <c r="D29" s="21">
        <f>+D22+D26+D27</f>
        <v>71334</v>
      </c>
      <c r="E29" s="13"/>
      <c r="F29" s="21">
        <f>+F22+F26+F27</f>
        <v>52984</v>
      </c>
      <c r="G29" s="21">
        <f>+G22+G26+G27</f>
        <v>72567</v>
      </c>
      <c r="H29" s="21"/>
      <c r="I29" s="13"/>
    </row>
    <row r="30" spans="3:9" ht="12.75">
      <c r="C30" s="13"/>
      <c r="D30" s="21"/>
      <c r="E30" s="13"/>
      <c r="F30" s="13"/>
      <c r="G30" s="21"/>
      <c r="H30" s="21"/>
      <c r="I30" s="13"/>
    </row>
    <row r="31" spans="2:9" ht="12.75">
      <c r="B31" s="7" t="s">
        <v>50</v>
      </c>
      <c r="C31" s="13">
        <f>+F31+7362</f>
        <v>-2496</v>
      </c>
      <c r="D31" s="13">
        <f>+G31+7973</f>
        <v>-2320</v>
      </c>
      <c r="E31" s="13"/>
      <c r="F31" s="13">
        <v>-9858</v>
      </c>
      <c r="G31" s="21">
        <v>-10293</v>
      </c>
      <c r="H31" s="21"/>
      <c r="I31" s="13"/>
    </row>
    <row r="32" spans="3:9" ht="12.75">
      <c r="C32" s="13"/>
      <c r="D32" s="21"/>
      <c r="E32" s="13"/>
      <c r="F32" s="13"/>
      <c r="G32" s="21"/>
      <c r="H32" s="21"/>
      <c r="I32" s="13"/>
    </row>
    <row r="33" spans="2:9" ht="12.75">
      <c r="B33" s="31" t="s">
        <v>132</v>
      </c>
      <c r="C33" s="9">
        <f>+F33+1994</f>
        <v>1158</v>
      </c>
      <c r="D33" s="52">
        <f>+G33+2812</f>
        <v>3935</v>
      </c>
      <c r="E33" s="54"/>
      <c r="F33" s="52">
        <v>-836</v>
      </c>
      <c r="G33" s="59">
        <v>1123</v>
      </c>
      <c r="H33" s="21"/>
      <c r="I33" s="13"/>
    </row>
    <row r="34" spans="3:9" ht="12.75">
      <c r="C34" s="14"/>
      <c r="D34" s="60"/>
      <c r="E34" s="54"/>
      <c r="F34" s="15"/>
      <c r="G34" s="60"/>
      <c r="H34" s="21"/>
      <c r="I34" s="13"/>
    </row>
    <row r="35" spans="2:9" ht="12.75">
      <c r="B35" s="1" t="s">
        <v>144</v>
      </c>
      <c r="C35" s="13">
        <f>+C29+C31+C33</f>
        <v>67422</v>
      </c>
      <c r="D35" s="54">
        <f>SUM(D29:D33)</f>
        <v>72949</v>
      </c>
      <c r="E35" s="54"/>
      <c r="F35" s="54">
        <f>+F29+F31+F33</f>
        <v>42290</v>
      </c>
      <c r="G35" s="54">
        <f>SUM(G29:G33)</f>
        <v>63397</v>
      </c>
      <c r="H35" s="21"/>
      <c r="I35" s="13"/>
    </row>
    <row r="36" spans="3:9" ht="12.75">
      <c r="C36" s="13"/>
      <c r="D36" s="65"/>
      <c r="E36" s="54"/>
      <c r="F36" s="54"/>
      <c r="G36" s="65"/>
      <c r="H36" s="21"/>
      <c r="I36" s="13"/>
    </row>
    <row r="37" spans="2:9" ht="12.75">
      <c r="B37" s="7" t="s">
        <v>58</v>
      </c>
      <c r="C37" s="13"/>
      <c r="D37" s="65"/>
      <c r="E37" s="54"/>
      <c r="F37" s="54"/>
      <c r="G37" s="65"/>
      <c r="H37" s="21"/>
      <c r="I37" s="13"/>
    </row>
    <row r="38" spans="2:9" ht="12.75">
      <c r="B38" s="23" t="s">
        <v>87</v>
      </c>
      <c r="C38" s="69">
        <f>+F38-1676</f>
        <v>-2921</v>
      </c>
      <c r="D38" s="66">
        <f>+G38+340</f>
        <v>-20453</v>
      </c>
      <c r="E38" s="54"/>
      <c r="F38" s="84">
        <f>-1823-2233+2233+578</f>
        <v>-1245</v>
      </c>
      <c r="G38" s="66">
        <v>-20793</v>
      </c>
      <c r="H38" s="21"/>
      <c r="I38" s="13"/>
    </row>
    <row r="39" spans="2:9" ht="12.75">
      <c r="B39" s="23" t="s">
        <v>88</v>
      </c>
      <c r="C39" s="53">
        <f>+F39+65</f>
        <v>-30</v>
      </c>
      <c r="D39" s="67">
        <f>+G39+428</f>
        <v>121</v>
      </c>
      <c r="E39" s="54"/>
      <c r="F39" s="68">
        <v>-95</v>
      </c>
      <c r="G39" s="67">
        <v>-307</v>
      </c>
      <c r="H39" s="21"/>
      <c r="I39" s="13"/>
    </row>
    <row r="40" spans="2:9" ht="12.75">
      <c r="B40" s="23"/>
      <c r="C40" s="14"/>
      <c r="D40" s="60"/>
      <c r="E40" s="13"/>
      <c r="F40" s="14"/>
      <c r="G40" s="60"/>
      <c r="H40" s="21"/>
      <c r="I40" s="13"/>
    </row>
    <row r="41" spans="3:9" ht="12.75">
      <c r="C41" s="9">
        <f>SUM(C38:C39)</f>
        <v>-2951</v>
      </c>
      <c r="D41" s="22">
        <f>SUM(D38:D39)</f>
        <v>-20332</v>
      </c>
      <c r="E41" s="13"/>
      <c r="F41" s="9">
        <f>SUM(F38:F39)</f>
        <v>-1340</v>
      </c>
      <c r="G41" s="22">
        <f>SUM(G38:G39)</f>
        <v>-21100</v>
      </c>
      <c r="H41" s="21"/>
      <c r="I41" s="13"/>
    </row>
    <row r="42" spans="3:9" ht="12.75">
      <c r="C42" s="14"/>
      <c r="D42" s="20"/>
      <c r="E42" s="13"/>
      <c r="F42" s="14"/>
      <c r="G42" s="20"/>
      <c r="H42" s="21"/>
      <c r="I42" s="13"/>
    </row>
    <row r="43" spans="2:9" ht="12.75">
      <c r="B43" s="1" t="s">
        <v>143</v>
      </c>
      <c r="C43" s="13">
        <f>+C35+C41</f>
        <v>64471</v>
      </c>
      <c r="D43" s="13">
        <f>+D35+D41</f>
        <v>52617</v>
      </c>
      <c r="E43" s="13"/>
      <c r="F43" s="13">
        <f>+F35+F41</f>
        <v>40950</v>
      </c>
      <c r="G43" s="13">
        <f>+G35+G41</f>
        <v>42297</v>
      </c>
      <c r="H43" s="21"/>
      <c r="I43" s="13"/>
    </row>
    <row r="44" spans="3:9" ht="12.75">
      <c r="C44" s="21"/>
      <c r="D44" s="21"/>
      <c r="E44" s="13"/>
      <c r="F44" s="21"/>
      <c r="G44" s="21"/>
      <c r="H44" s="21"/>
      <c r="I44" s="13"/>
    </row>
    <row r="45" spans="2:9" ht="12.75">
      <c r="B45" s="7" t="s">
        <v>59</v>
      </c>
      <c r="C45" s="21">
        <f>+F45+376</f>
        <v>177</v>
      </c>
      <c r="D45" s="21">
        <f>+G45+139</f>
        <v>245</v>
      </c>
      <c r="E45" s="13"/>
      <c r="F45" s="21">
        <v>-199</v>
      </c>
      <c r="G45" s="21">
        <v>106</v>
      </c>
      <c r="H45" s="21"/>
      <c r="I45" s="13"/>
    </row>
    <row r="46" spans="3:9" ht="12.75">
      <c r="C46" s="21"/>
      <c r="D46" s="21"/>
      <c r="E46" s="13"/>
      <c r="F46" s="21"/>
      <c r="G46" s="21"/>
      <c r="H46" s="21"/>
      <c r="I46" s="13"/>
    </row>
    <row r="47" spans="2:9" ht="13.5" thickBot="1">
      <c r="B47" s="10" t="s">
        <v>141</v>
      </c>
      <c r="C47" s="26">
        <f>+C43+C45</f>
        <v>64648</v>
      </c>
      <c r="D47" s="26">
        <f>+D43+D45</f>
        <v>52862</v>
      </c>
      <c r="E47" s="13"/>
      <c r="F47" s="26">
        <f>+F43+F45</f>
        <v>40751</v>
      </c>
      <c r="G47" s="26">
        <f>+G43+G45</f>
        <v>42403</v>
      </c>
      <c r="H47" s="13"/>
      <c r="I47" s="13"/>
    </row>
    <row r="48" spans="2:9" ht="13.5" thickTop="1">
      <c r="B48" s="11"/>
      <c r="C48" s="64"/>
      <c r="D48" s="64"/>
      <c r="E48" s="64"/>
      <c r="F48" s="64"/>
      <c r="G48" s="64"/>
      <c r="H48" s="13"/>
      <c r="I48" s="13"/>
    </row>
    <row r="49" spans="2:8" ht="12.75">
      <c r="B49" s="11" t="s">
        <v>142</v>
      </c>
      <c r="C49" s="64"/>
      <c r="D49" s="64"/>
      <c r="E49" s="64"/>
      <c r="F49" s="64"/>
      <c r="G49" s="64"/>
      <c r="H49" s="13"/>
    </row>
    <row r="50" spans="2:8" ht="12.75">
      <c r="B50" s="24" t="s">
        <v>60</v>
      </c>
      <c r="C50" s="70">
        <f>C47/'Condensed Balance Sheet'!C65*100</f>
        <v>42.48210964863284</v>
      </c>
      <c r="D50" s="70">
        <f>D47/'Condensed Balance Sheet'!C65*100</f>
        <v>34.737181045755925</v>
      </c>
      <c r="E50" s="54"/>
      <c r="F50" s="70">
        <f>F47/'Condensed Balance Sheet'!C65*100</f>
        <v>26.77868534666868</v>
      </c>
      <c r="G50" s="70">
        <f>G47/'Condensed Balance Sheet'!C65*100</f>
        <v>27.864263324943977</v>
      </c>
      <c r="H50" s="13"/>
    </row>
    <row r="51" spans="2:8" ht="12.75">
      <c r="B51" s="23"/>
      <c r="C51" s="50"/>
      <c r="D51" s="50"/>
      <c r="E51" s="13"/>
      <c r="F51" s="50"/>
      <c r="G51" s="50"/>
      <c r="H51" s="13"/>
    </row>
    <row r="52" spans="2:8" ht="12.75">
      <c r="B52" s="23"/>
      <c r="C52" s="50"/>
      <c r="D52" s="50"/>
      <c r="E52" s="13"/>
      <c r="F52" s="75"/>
      <c r="G52" s="75"/>
      <c r="H52" s="13"/>
    </row>
    <row r="53" spans="2:8" ht="12.75">
      <c r="B53" s="78" t="s">
        <v>98</v>
      </c>
      <c r="C53" s="78"/>
      <c r="D53" s="78"/>
      <c r="E53" s="78"/>
      <c r="F53" s="80"/>
      <c r="G53" s="80"/>
      <c r="H53" s="13"/>
    </row>
    <row r="54" spans="2:8" ht="12.75">
      <c r="B54" s="78"/>
      <c r="C54" s="78"/>
      <c r="D54" s="78"/>
      <c r="E54" s="78"/>
      <c r="F54" s="80"/>
      <c r="G54" s="80"/>
      <c r="H54" s="21"/>
    </row>
    <row r="55" spans="2:8" ht="12.75">
      <c r="B55" s="62"/>
      <c r="C55" s="62"/>
      <c r="D55" s="62"/>
      <c r="E55" s="62"/>
      <c r="F55" s="21"/>
      <c r="G55" s="21"/>
      <c r="H55" s="21"/>
    </row>
    <row r="56" spans="2:8" ht="12.75">
      <c r="B56" s="1" t="s">
        <v>61</v>
      </c>
      <c r="C56" s="13"/>
      <c r="D56" s="21"/>
      <c r="E56" s="13"/>
      <c r="F56" s="21"/>
      <c r="G56" s="21"/>
      <c r="H56" s="21"/>
    </row>
    <row r="57" spans="3:8" ht="12.75">
      <c r="C57" s="13"/>
      <c r="D57" s="21"/>
      <c r="E57" s="13"/>
      <c r="F57" s="21"/>
      <c r="G57" s="21"/>
      <c r="H57" s="21"/>
    </row>
    <row r="58" spans="3:8" ht="12.75">
      <c r="C58" s="13"/>
      <c r="D58" s="13"/>
      <c r="E58" s="13"/>
      <c r="F58" s="21"/>
      <c r="G58" s="13"/>
      <c r="H58" s="13"/>
    </row>
    <row r="59" spans="3:8" ht="12.75">
      <c r="C59" s="13"/>
      <c r="D59" s="13"/>
      <c r="E59" s="13"/>
      <c r="F59" s="21"/>
      <c r="G59" s="13"/>
      <c r="H59" s="13"/>
    </row>
    <row r="60" spans="3:6" ht="12.75">
      <c r="C60" s="13"/>
      <c r="D60" s="13"/>
      <c r="E60" s="13"/>
      <c r="F60" s="21"/>
    </row>
    <row r="61" spans="3:6" ht="12.75">
      <c r="C61" s="13"/>
      <c r="D61" s="13"/>
      <c r="E61" s="13"/>
      <c r="F61" s="21"/>
    </row>
    <row r="62" spans="3:6" ht="12.75">
      <c r="C62" s="13"/>
      <c r="D62" s="13"/>
      <c r="E62" s="13"/>
      <c r="F62" s="21"/>
    </row>
  </sheetData>
  <mergeCells count="5">
    <mergeCell ref="B53:G54"/>
    <mergeCell ref="B4:G5"/>
    <mergeCell ref="C9:D9"/>
    <mergeCell ref="F9:G9"/>
    <mergeCell ref="B23:B24"/>
  </mergeCells>
  <printOptions/>
  <pageMargins left="0.5" right="0.5" top="0.5" bottom="0.5" header="0.5" footer="0.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zoomScale="80" zoomScaleNormal="80" workbookViewId="0" topLeftCell="A1">
      <selection activeCell="F20" sqref="F20"/>
    </sheetView>
  </sheetViews>
  <sheetFormatPr defaultColWidth="9.140625" defaultRowHeight="12.75"/>
  <cols>
    <col min="1" max="1" width="7.7109375" style="7" customWidth="1"/>
    <col min="2" max="2" width="42.57421875" style="7" customWidth="1"/>
    <col min="3" max="4" width="14.57421875" style="7" customWidth="1"/>
    <col min="5" max="5" width="1.7109375" style="7" customWidth="1"/>
    <col min="6" max="7" width="14.57421875" style="7" customWidth="1"/>
    <col min="8" max="8" width="7.57421875" style="7" customWidth="1"/>
    <col min="9" max="60" width="16.140625" style="7" customWidth="1"/>
    <col min="61" max="16384" width="3.57421875" style="7" customWidth="1"/>
  </cols>
  <sheetData>
    <row r="2" spans="1:7" ht="12.75">
      <c r="A2" s="1"/>
      <c r="B2" s="1" t="s">
        <v>0</v>
      </c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 customHeight="1">
      <c r="A4" s="1"/>
      <c r="B4" s="79" t="s">
        <v>109</v>
      </c>
      <c r="C4" s="80"/>
      <c r="D4" s="80"/>
      <c r="E4" s="80"/>
      <c r="F4" s="80"/>
      <c r="G4" s="80"/>
    </row>
    <row r="5" spans="1:7" ht="12.75">
      <c r="A5" s="1"/>
      <c r="B5" s="80"/>
      <c r="C5" s="80"/>
      <c r="D5" s="80"/>
      <c r="E5" s="80"/>
      <c r="F5" s="80"/>
      <c r="G5" s="80"/>
    </row>
    <row r="6" spans="1:7" ht="12.75">
      <c r="A6" s="1"/>
      <c r="B6" s="2"/>
      <c r="C6" s="2"/>
      <c r="D6" s="2"/>
      <c r="E6" s="2"/>
      <c r="F6" s="2"/>
      <c r="G6" s="2"/>
    </row>
    <row r="7" spans="1:7" ht="12.75">
      <c r="A7" s="1"/>
      <c r="B7" s="1" t="s">
        <v>133</v>
      </c>
      <c r="C7" s="4"/>
      <c r="D7" s="4"/>
      <c r="E7" s="1"/>
      <c r="F7" s="1"/>
      <c r="G7" s="1"/>
    </row>
    <row r="8" spans="1:7" ht="12.75">
      <c r="A8" s="1"/>
      <c r="B8" s="1"/>
      <c r="C8" s="1"/>
      <c r="D8" s="1"/>
      <c r="E8" s="1"/>
      <c r="F8" s="6"/>
      <c r="G8" s="1"/>
    </row>
    <row r="9" spans="1:7" ht="12.75">
      <c r="A9" s="1"/>
      <c r="B9" s="1"/>
      <c r="C9" s="81" t="s">
        <v>41</v>
      </c>
      <c r="D9" s="81"/>
      <c r="E9" s="5"/>
      <c r="F9" s="81" t="s">
        <v>112</v>
      </c>
      <c r="G9" s="81"/>
    </row>
    <row r="10" spans="1:7" ht="13.5" thickBot="1">
      <c r="A10" s="6"/>
      <c r="B10" s="6"/>
      <c r="C10" s="46" t="s">
        <v>111</v>
      </c>
      <c r="D10" s="46" t="s">
        <v>90</v>
      </c>
      <c r="E10" s="5"/>
      <c r="F10" s="46" t="s">
        <v>111</v>
      </c>
      <c r="G10" s="46" t="s">
        <v>90</v>
      </c>
    </row>
    <row r="11" spans="1:7" ht="12.75">
      <c r="A11" s="6"/>
      <c r="B11" s="6"/>
      <c r="C11" s="19"/>
      <c r="D11" s="74"/>
      <c r="E11" s="5"/>
      <c r="F11" s="19"/>
      <c r="G11" s="34" t="s">
        <v>113</v>
      </c>
    </row>
    <row r="12" spans="1:7" ht="12.75">
      <c r="A12" s="6"/>
      <c r="C12" s="12" t="s">
        <v>8</v>
      </c>
      <c r="D12" s="49" t="str">
        <f>+C12</f>
        <v>RM'000</v>
      </c>
      <c r="F12" s="12" t="str">
        <f>+D12</f>
        <v>RM'000</v>
      </c>
      <c r="G12" s="12" t="str">
        <f>+F12</f>
        <v>RM'000</v>
      </c>
    </row>
    <row r="13" spans="1:7" ht="12.75">
      <c r="A13" s="6"/>
      <c r="C13" s="12"/>
      <c r="D13" s="49"/>
      <c r="F13" s="12"/>
      <c r="G13" s="12"/>
    </row>
    <row r="14" spans="1:9" ht="12.75">
      <c r="A14" s="6"/>
      <c r="B14" s="7" t="s">
        <v>42</v>
      </c>
      <c r="C14" s="15">
        <f>+F14-326747</f>
        <v>133617</v>
      </c>
      <c r="D14" s="20">
        <f>+G14-288016</f>
        <v>119431</v>
      </c>
      <c r="E14" s="13"/>
      <c r="F14" s="15">
        <v>460364</v>
      </c>
      <c r="G14" s="20">
        <v>407447</v>
      </c>
      <c r="I14" s="13"/>
    </row>
    <row r="15" spans="1:9" ht="12.75">
      <c r="A15" s="6"/>
      <c r="B15" s="7" t="s">
        <v>43</v>
      </c>
      <c r="C15" s="52">
        <f>+F15+92601</f>
        <v>-39997</v>
      </c>
      <c r="D15" s="22">
        <f>G15+80822</f>
        <v>-27234</v>
      </c>
      <c r="E15" s="14"/>
      <c r="F15" s="52">
        <v>-132598</v>
      </c>
      <c r="G15" s="22">
        <v>-108056</v>
      </c>
      <c r="I15" s="13"/>
    </row>
    <row r="16" spans="3:9" ht="12.75">
      <c r="C16" s="14"/>
      <c r="D16" s="20"/>
      <c r="E16" s="14"/>
      <c r="F16" s="14"/>
      <c r="G16" s="20"/>
      <c r="I16" s="13"/>
    </row>
    <row r="17" spans="2:9" ht="12.75">
      <c r="B17" s="7" t="s">
        <v>44</v>
      </c>
      <c r="C17" s="13">
        <f>+C14+C15</f>
        <v>93620</v>
      </c>
      <c r="D17" s="13">
        <f>+D14+D15</f>
        <v>92197</v>
      </c>
      <c r="E17" s="13"/>
      <c r="F17" s="13">
        <f>+F14+F15</f>
        <v>327766</v>
      </c>
      <c r="G17" s="13">
        <f>+G14+G15</f>
        <v>299391</v>
      </c>
      <c r="I17" s="13"/>
    </row>
    <row r="18" spans="2:9" ht="12.75">
      <c r="B18" s="23"/>
      <c r="C18" s="13"/>
      <c r="D18" s="21"/>
      <c r="E18" s="13"/>
      <c r="F18" s="13"/>
      <c r="G18" s="21"/>
      <c r="I18" s="13"/>
    </row>
    <row r="19" spans="2:9" ht="25.5">
      <c r="B19" s="47" t="s">
        <v>93</v>
      </c>
      <c r="C19" s="9">
        <f>+F19+7292</f>
        <v>-10737</v>
      </c>
      <c r="D19" s="9">
        <f>+G19-36792</f>
        <v>-4965</v>
      </c>
      <c r="E19" s="13"/>
      <c r="F19" s="9">
        <v>-18029</v>
      </c>
      <c r="G19" s="22">
        <v>31827</v>
      </c>
      <c r="I19" s="13"/>
    </row>
    <row r="20" spans="3:9" ht="12.75">
      <c r="C20" s="14"/>
      <c r="D20" s="20"/>
      <c r="E20" s="13"/>
      <c r="F20" s="14"/>
      <c r="G20" s="20"/>
      <c r="I20" s="13"/>
    </row>
    <row r="21" spans="2:9" ht="12.75">
      <c r="B21" s="7" t="s">
        <v>53</v>
      </c>
      <c r="C21" s="13">
        <f>+C17+C19</f>
        <v>82883</v>
      </c>
      <c r="D21" s="13">
        <f>+D17+D19</f>
        <v>87232</v>
      </c>
      <c r="E21" s="13"/>
      <c r="F21" s="13">
        <f>+F17+F19</f>
        <v>309737</v>
      </c>
      <c r="G21" s="13">
        <f>+G17+G19</f>
        <v>331218</v>
      </c>
      <c r="I21" s="13"/>
    </row>
    <row r="22" spans="3:9" ht="12.75">
      <c r="C22" s="13"/>
      <c r="D22" s="21"/>
      <c r="E22" s="13"/>
      <c r="F22" s="13"/>
      <c r="G22" s="21"/>
      <c r="I22" s="13"/>
    </row>
    <row r="23" spans="2:9" ht="12.75">
      <c r="B23" s="17" t="s">
        <v>54</v>
      </c>
      <c r="C23" s="15">
        <f>+F23+144627</f>
        <v>-38166</v>
      </c>
      <c r="D23" s="20">
        <f>+G23+174340</f>
        <v>-44433</v>
      </c>
      <c r="E23" s="13"/>
      <c r="F23" s="13">
        <v>-182793</v>
      </c>
      <c r="G23" s="21">
        <v>-218773</v>
      </c>
      <c r="I23" s="13"/>
    </row>
    <row r="24" spans="2:9" ht="12.75">
      <c r="B24" s="7" t="s">
        <v>55</v>
      </c>
      <c r="C24" s="52">
        <f>+F24+23217</f>
        <v>-9070</v>
      </c>
      <c r="D24" s="22">
        <f>+G24+21770</f>
        <v>-11038</v>
      </c>
      <c r="E24" s="13"/>
      <c r="F24" s="9">
        <v>-32287</v>
      </c>
      <c r="G24" s="22">
        <v>-32808</v>
      </c>
      <c r="I24" s="13"/>
    </row>
    <row r="25" spans="3:9" ht="12.75">
      <c r="C25" s="14"/>
      <c r="D25" s="20"/>
      <c r="E25" s="14"/>
      <c r="F25" s="14"/>
      <c r="G25" s="20"/>
      <c r="I25" s="13"/>
    </row>
    <row r="26" spans="2:9" ht="12.75">
      <c r="B26" s="47" t="s">
        <v>134</v>
      </c>
      <c r="C26" s="14">
        <f>+C21+C23+C24</f>
        <v>35647</v>
      </c>
      <c r="D26" s="14">
        <f>+D21+D23+D24</f>
        <v>31761</v>
      </c>
      <c r="E26" s="14"/>
      <c r="F26" s="14">
        <f>+F21+F23+F24</f>
        <v>94657</v>
      </c>
      <c r="G26" s="14">
        <f>+G21+G23+G24</f>
        <v>79637</v>
      </c>
      <c r="I26" s="13"/>
    </row>
    <row r="27" spans="3:9" ht="12.75">
      <c r="C27" s="14"/>
      <c r="D27" s="20"/>
      <c r="E27" s="14"/>
      <c r="F27" s="14"/>
      <c r="G27" s="20"/>
      <c r="I27" s="13"/>
    </row>
    <row r="28" spans="2:9" ht="12.75">
      <c r="B28" s="7" t="s">
        <v>47</v>
      </c>
      <c r="C28" s="52">
        <f>+F28+59084</f>
        <v>-18266</v>
      </c>
      <c r="D28" s="22">
        <f>+G28+55673</f>
        <v>-16573</v>
      </c>
      <c r="E28" s="14"/>
      <c r="F28" s="9">
        <v>-77350</v>
      </c>
      <c r="G28" s="22">
        <v>-72246</v>
      </c>
      <c r="I28" s="13"/>
    </row>
    <row r="29" spans="1:9" ht="12.75">
      <c r="A29" s="1"/>
      <c r="C29" s="14"/>
      <c r="D29" s="20"/>
      <c r="E29" s="14"/>
      <c r="F29" s="14"/>
      <c r="G29" s="20"/>
      <c r="I29" s="13"/>
    </row>
    <row r="30" spans="2:9" ht="12.75">
      <c r="B30" s="47" t="s">
        <v>139</v>
      </c>
      <c r="C30" s="20">
        <f>+C26+C28</f>
        <v>17381</v>
      </c>
      <c r="D30" s="20">
        <f>+D26+D28</f>
        <v>15188</v>
      </c>
      <c r="E30" s="14"/>
      <c r="F30" s="20">
        <f>+F26+F28</f>
        <v>17307</v>
      </c>
      <c r="G30" s="20">
        <f>+G26+G28</f>
        <v>7391</v>
      </c>
      <c r="I30" s="13"/>
    </row>
    <row r="31" spans="3:9" ht="12.75">
      <c r="C31" s="20"/>
      <c r="D31" s="20"/>
      <c r="E31" s="14"/>
      <c r="F31" s="20"/>
      <c r="G31" s="20"/>
      <c r="I31" s="13"/>
    </row>
    <row r="32" spans="2:9" ht="12.75">
      <c r="B32" s="7" t="s">
        <v>48</v>
      </c>
      <c r="C32" s="15">
        <f>+F32-11936</f>
        <v>7932</v>
      </c>
      <c r="D32" s="20">
        <f>+G32-17652</f>
        <v>5500</v>
      </c>
      <c r="E32" s="14"/>
      <c r="F32" s="14">
        <v>19868</v>
      </c>
      <c r="G32" s="14">
        <v>23152</v>
      </c>
      <c r="I32" s="13"/>
    </row>
    <row r="33" spans="2:9" ht="12.75">
      <c r="B33" s="11" t="s">
        <v>103</v>
      </c>
      <c r="C33" s="52">
        <f>+F33+23916</f>
        <v>-5697</v>
      </c>
      <c r="D33" s="22">
        <f>+G33+14042</f>
        <v>8534</v>
      </c>
      <c r="E33" s="14"/>
      <c r="F33" s="9">
        <v>-29613</v>
      </c>
      <c r="G33" s="9">
        <v>-5508</v>
      </c>
      <c r="I33" s="13"/>
    </row>
    <row r="34" spans="2:9" ht="12.75">
      <c r="B34" s="11"/>
      <c r="C34" s="15"/>
      <c r="D34" s="20"/>
      <c r="E34" s="14"/>
      <c r="F34" s="14"/>
      <c r="G34" s="14"/>
      <c r="I34" s="13"/>
    </row>
    <row r="35" spans="2:7" ht="26.25" thickBot="1">
      <c r="B35" s="10" t="s">
        <v>140</v>
      </c>
      <c r="C35" s="28">
        <f>SUM(C30+C32+C33)</f>
        <v>19616</v>
      </c>
      <c r="D35" s="28">
        <f>SUM(D30+D32+D33)</f>
        <v>29222</v>
      </c>
      <c r="E35" s="14"/>
      <c r="F35" s="28">
        <f>SUM(F30+F32+F33)</f>
        <v>7562</v>
      </c>
      <c r="G35" s="28">
        <f>SUM(G30+G32+G33)</f>
        <v>25035</v>
      </c>
    </row>
    <row r="36" spans="2:7" ht="13.5" thickTop="1">
      <c r="B36" s="27"/>
      <c r="C36" s="20"/>
      <c r="D36" s="20"/>
      <c r="E36" s="14"/>
      <c r="F36" s="20"/>
      <c r="G36" s="20"/>
    </row>
    <row r="37" spans="2:7" ht="12.75">
      <c r="B37" s="12"/>
      <c r="C37" s="14"/>
      <c r="D37" s="25"/>
      <c r="E37" s="18"/>
      <c r="F37" s="14"/>
      <c r="G37" s="18"/>
    </row>
    <row r="38" spans="2:7" ht="12.75">
      <c r="B38" s="82" t="s">
        <v>135</v>
      </c>
      <c r="C38" s="80"/>
      <c r="D38" s="80"/>
      <c r="E38" s="80"/>
      <c r="F38" s="80"/>
      <c r="G38" s="80"/>
    </row>
    <row r="39" spans="2:7" ht="12.75">
      <c r="B39" s="80"/>
      <c r="C39" s="80"/>
      <c r="D39" s="80"/>
      <c r="E39" s="80"/>
      <c r="F39" s="80"/>
      <c r="G39" s="80"/>
    </row>
    <row r="40" spans="3:7" ht="12.75">
      <c r="C40" s="18"/>
      <c r="D40" s="18"/>
      <c r="E40" s="18"/>
      <c r="F40" s="18"/>
      <c r="G40" s="18"/>
    </row>
    <row r="41" spans="3:7" ht="12.75">
      <c r="C41" s="18"/>
      <c r="D41" s="18"/>
      <c r="E41" s="18"/>
      <c r="F41" s="18"/>
      <c r="G41" s="18"/>
    </row>
    <row r="42" spans="3:7" ht="12.75">
      <c r="C42" s="18"/>
      <c r="D42" s="18"/>
      <c r="E42" s="18"/>
      <c r="F42" s="18"/>
      <c r="G42" s="18"/>
    </row>
    <row r="43" spans="3:7" ht="12.75">
      <c r="C43" s="18"/>
      <c r="D43" s="18"/>
      <c r="E43" s="18"/>
      <c r="F43" s="18"/>
      <c r="G43" s="18"/>
    </row>
    <row r="44" spans="3:7" ht="12.75">
      <c r="C44" s="18"/>
      <c r="D44" s="18"/>
      <c r="E44" s="18"/>
      <c r="F44" s="18"/>
      <c r="G44" s="18"/>
    </row>
    <row r="45" spans="3:7" ht="12.75">
      <c r="C45" s="18"/>
      <c r="D45" s="18"/>
      <c r="E45" s="18"/>
      <c r="F45" s="18"/>
      <c r="G45" s="18"/>
    </row>
    <row r="46" spans="3:7" ht="12.75">
      <c r="C46" s="18"/>
      <c r="D46" s="18"/>
      <c r="E46" s="18"/>
      <c r="F46" s="18"/>
      <c r="G46" s="18"/>
    </row>
    <row r="47" spans="3:7" ht="12.75">
      <c r="C47" s="18"/>
      <c r="D47" s="18"/>
      <c r="E47" s="18"/>
      <c r="F47" s="18"/>
      <c r="G47" s="18"/>
    </row>
  </sheetData>
  <mergeCells count="4">
    <mergeCell ref="B38:G39"/>
    <mergeCell ref="B4:G5"/>
    <mergeCell ref="C9:D9"/>
    <mergeCell ref="F9:G9"/>
  </mergeCells>
  <printOptions/>
  <pageMargins left="0.5" right="0.5" top="0.5" bottom="0.5" header="0.5" footer="0.5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="80" zoomScaleNormal="80" zoomScaleSheetLayoutView="80" workbookViewId="0" topLeftCell="A27">
      <selection activeCell="C34" sqref="C34"/>
    </sheetView>
  </sheetViews>
  <sheetFormatPr defaultColWidth="9.140625" defaultRowHeight="12.75"/>
  <cols>
    <col min="1" max="1" width="7.7109375" style="7" customWidth="1"/>
    <col min="2" max="2" width="42.7109375" style="7" customWidth="1"/>
    <col min="3" max="3" width="17.7109375" style="7" customWidth="1"/>
    <col min="4" max="4" width="1.57421875" style="18" customWidth="1"/>
    <col min="5" max="5" width="17.57421875" style="7" customWidth="1"/>
    <col min="6" max="6" width="7.57421875" style="7" customWidth="1"/>
    <col min="7" max="7" width="11.28125" style="13" bestFit="1" customWidth="1"/>
    <col min="8" max="8" width="9.421875" style="7" customWidth="1"/>
    <col min="9" max="16384" width="9.140625" style="7" customWidth="1"/>
  </cols>
  <sheetData>
    <row r="2" ht="12.75">
      <c r="B2" s="1" t="s">
        <v>0</v>
      </c>
    </row>
    <row r="3" ht="12.75">
      <c r="B3" s="1"/>
    </row>
    <row r="4" spans="2:7" ht="12.75" customHeight="1">
      <c r="B4" s="76" t="s">
        <v>110</v>
      </c>
      <c r="C4" s="77"/>
      <c r="D4" s="77"/>
      <c r="E4" s="77"/>
      <c r="F4" s="2"/>
      <c r="G4" s="3"/>
    </row>
    <row r="5" spans="2:7" ht="12.75">
      <c r="B5" s="77"/>
      <c r="C5" s="77"/>
      <c r="D5" s="77"/>
      <c r="E5" s="77"/>
      <c r="F5" s="2"/>
      <c r="G5" s="3"/>
    </row>
    <row r="6" ht="12.75">
      <c r="B6" s="1"/>
    </row>
    <row r="7" ht="12.75">
      <c r="B7" s="1" t="s">
        <v>1</v>
      </c>
    </row>
    <row r="9" spans="3:5" ht="12.75">
      <c r="C9" s="5" t="s">
        <v>2</v>
      </c>
      <c r="D9" s="19"/>
      <c r="E9" s="5" t="s">
        <v>2</v>
      </c>
    </row>
    <row r="10" spans="3:5" ht="12.75">
      <c r="C10" s="5" t="s">
        <v>3</v>
      </c>
      <c r="D10" s="19"/>
      <c r="E10" s="5" t="s">
        <v>5</v>
      </c>
    </row>
    <row r="11" spans="3:5" ht="12.75">
      <c r="C11" s="5" t="s">
        <v>4</v>
      </c>
      <c r="D11" s="19"/>
      <c r="E11" s="5" t="s">
        <v>27</v>
      </c>
    </row>
    <row r="12" spans="3:5" ht="12.75">
      <c r="C12" s="5" t="s">
        <v>6</v>
      </c>
      <c r="D12" s="19"/>
      <c r="E12" s="5" t="s">
        <v>28</v>
      </c>
    </row>
    <row r="13" spans="3:5" ht="12.75">
      <c r="C13" s="5" t="s">
        <v>111</v>
      </c>
      <c r="D13" s="19"/>
      <c r="E13" s="5" t="s">
        <v>90</v>
      </c>
    </row>
    <row r="14" spans="3:5" ht="13.5" thickBot="1">
      <c r="C14" s="55"/>
      <c r="D14" s="34"/>
      <c r="E14" s="46" t="s">
        <v>7</v>
      </c>
    </row>
    <row r="15" spans="3:5" ht="12.75">
      <c r="C15" s="34" t="s">
        <v>8</v>
      </c>
      <c r="D15" s="34"/>
      <c r="E15" s="34" t="s">
        <v>8</v>
      </c>
    </row>
    <row r="16" spans="3:5" ht="12.75">
      <c r="C16" s="34"/>
      <c r="D16" s="34"/>
      <c r="E16" s="34"/>
    </row>
    <row r="17" spans="2:5" ht="12.75">
      <c r="B17" s="1" t="s">
        <v>9</v>
      </c>
      <c r="C17" s="40"/>
      <c r="D17" s="36"/>
      <c r="E17" s="40"/>
    </row>
    <row r="18" spans="2:5" ht="12.75">
      <c r="B18" s="1"/>
      <c r="C18" s="40"/>
      <c r="D18" s="36"/>
      <c r="E18" s="40"/>
    </row>
    <row r="19" spans="2:5" ht="12.75">
      <c r="B19" s="7" t="s">
        <v>10</v>
      </c>
      <c r="C19" s="54">
        <v>32107</v>
      </c>
      <c r="D19" s="14"/>
      <c r="E19" s="13">
        <v>37103</v>
      </c>
    </row>
    <row r="20" spans="2:5" ht="12.75">
      <c r="B20" s="7" t="s">
        <v>11</v>
      </c>
      <c r="C20" s="54">
        <v>3282147</v>
      </c>
      <c r="D20" s="14"/>
      <c r="E20" s="13">
        <f>3890062-E25</f>
        <v>3139795</v>
      </c>
    </row>
    <row r="21" spans="2:5" ht="12.75">
      <c r="B21" s="7" t="s">
        <v>12</v>
      </c>
      <c r="C21" s="54">
        <v>852647</v>
      </c>
      <c r="D21" s="14"/>
      <c r="E21" s="13">
        <v>751655</v>
      </c>
    </row>
    <row r="22" spans="2:5" ht="12.75">
      <c r="B22" s="7" t="s">
        <v>30</v>
      </c>
      <c r="C22" s="54">
        <v>11128</v>
      </c>
      <c r="D22" s="14"/>
      <c r="E22" s="13">
        <v>5374</v>
      </c>
    </row>
    <row r="23" spans="2:5" ht="12.75">
      <c r="B23" s="7" t="s">
        <v>84</v>
      </c>
      <c r="C23" s="54">
        <v>10225</v>
      </c>
      <c r="D23" s="14"/>
      <c r="E23" s="13">
        <v>1759</v>
      </c>
    </row>
    <row r="24" spans="2:5" ht="12.75">
      <c r="B24" s="7" t="s">
        <v>13</v>
      </c>
      <c r="C24" s="54">
        <v>156380</v>
      </c>
      <c r="D24" s="14"/>
      <c r="E24" s="13">
        <v>100119</v>
      </c>
    </row>
    <row r="25" spans="2:5" ht="12.75">
      <c r="B25" s="7" t="s">
        <v>95</v>
      </c>
      <c r="C25" s="54">
        <v>682109</v>
      </c>
      <c r="D25" s="14"/>
      <c r="E25" s="13">
        <v>750267</v>
      </c>
    </row>
    <row r="26" spans="2:5" ht="12.75">
      <c r="B26" s="7" t="s">
        <v>14</v>
      </c>
      <c r="C26" s="15">
        <v>25530</v>
      </c>
      <c r="D26" s="14"/>
      <c r="E26" s="14">
        <v>43009</v>
      </c>
    </row>
    <row r="27" spans="2:5" ht="12.75">
      <c r="B27" s="7" t="s">
        <v>15</v>
      </c>
      <c r="C27" s="15">
        <v>336985</v>
      </c>
      <c r="D27" s="15"/>
      <c r="E27" s="14">
        <v>259978</v>
      </c>
    </row>
    <row r="28" spans="2:5" ht="18" customHeight="1" thickBot="1">
      <c r="B28" s="7" t="s">
        <v>16</v>
      </c>
      <c r="C28" s="26">
        <f>SUM(C19:C27)</f>
        <v>5389258</v>
      </c>
      <c r="D28" s="14"/>
      <c r="E28" s="26">
        <f>SUM(E19:E27)</f>
        <v>5089059</v>
      </c>
    </row>
    <row r="29" spans="3:6" ht="13.5" thickTop="1">
      <c r="C29" s="14"/>
      <c r="D29" s="14"/>
      <c r="E29" s="14"/>
      <c r="F29" s="18"/>
    </row>
    <row r="30" spans="2:6" ht="12.75">
      <c r="B30" s="1" t="s">
        <v>17</v>
      </c>
      <c r="C30" s="14"/>
      <c r="D30" s="14"/>
      <c r="E30" s="14"/>
      <c r="F30" s="18"/>
    </row>
    <row r="31" spans="3:6" ht="12.75">
      <c r="C31" s="14"/>
      <c r="D31" s="14"/>
      <c r="E31" s="14"/>
      <c r="F31" s="18"/>
    </row>
    <row r="32" spans="2:6" ht="12.75">
      <c r="B32" s="7" t="s">
        <v>18</v>
      </c>
      <c r="C32" s="15">
        <v>14439</v>
      </c>
      <c r="D32" s="14"/>
      <c r="E32" s="14">
        <v>16428</v>
      </c>
      <c r="F32" s="18"/>
    </row>
    <row r="33" spans="2:6" ht="12.75">
      <c r="B33" s="7" t="s">
        <v>19</v>
      </c>
      <c r="C33" s="15">
        <v>5002</v>
      </c>
      <c r="D33" s="14"/>
      <c r="E33" s="14">
        <v>5575</v>
      </c>
      <c r="F33" s="18"/>
    </row>
    <row r="34" spans="2:6" ht="12.75">
      <c r="B34" s="7" t="s">
        <v>20</v>
      </c>
      <c r="C34" s="15">
        <f>495012-2068</f>
        <v>492944</v>
      </c>
      <c r="D34" s="14"/>
      <c r="E34" s="14">
        <v>607268</v>
      </c>
      <c r="F34" s="18"/>
    </row>
    <row r="35" spans="2:6" ht="12.75">
      <c r="B35" s="7" t="s">
        <v>21</v>
      </c>
      <c r="C35" s="15">
        <v>283</v>
      </c>
      <c r="D35" s="14"/>
      <c r="E35" s="14">
        <v>5786</v>
      </c>
      <c r="F35" s="18"/>
    </row>
    <row r="36" spans="2:6" ht="12.75">
      <c r="B36" s="7" t="s">
        <v>86</v>
      </c>
      <c r="C36" s="15">
        <v>0</v>
      </c>
      <c r="D36" s="14"/>
      <c r="E36" s="14">
        <v>152</v>
      </c>
      <c r="F36" s="18"/>
    </row>
    <row r="37" spans="2:6" ht="12.75">
      <c r="B37" s="7" t="s">
        <v>22</v>
      </c>
      <c r="C37" s="15">
        <v>4683</v>
      </c>
      <c r="D37" s="15"/>
      <c r="E37" s="14">
        <v>6764</v>
      </c>
      <c r="F37" s="18"/>
    </row>
    <row r="38" spans="2:6" ht="18" customHeight="1">
      <c r="B38" s="7" t="s">
        <v>23</v>
      </c>
      <c r="C38" s="16">
        <f>SUM(C32:C37)</f>
        <v>517351</v>
      </c>
      <c r="D38" s="14"/>
      <c r="E38" s="16">
        <f>SUM(E32:E37)</f>
        <v>641973</v>
      </c>
      <c r="F38" s="18"/>
    </row>
    <row r="39" spans="3:6" ht="12.75">
      <c r="C39" s="14"/>
      <c r="D39" s="14"/>
      <c r="E39" s="14"/>
      <c r="F39" s="18"/>
    </row>
    <row r="40" spans="2:6" ht="12.75">
      <c r="B40" s="1" t="s">
        <v>24</v>
      </c>
      <c r="C40" s="15">
        <f>'Life Fund Revenue Account'!F49</f>
        <v>4871907</v>
      </c>
      <c r="D40" s="15"/>
      <c r="E40" s="14">
        <v>4447086</v>
      </c>
      <c r="F40" s="18"/>
    </row>
    <row r="41" spans="3:6" ht="12.75">
      <c r="C41" s="14"/>
      <c r="D41" s="14"/>
      <c r="E41" s="14"/>
      <c r="F41" s="18"/>
    </row>
    <row r="42" spans="2:6" ht="30" customHeight="1" thickBot="1">
      <c r="B42" s="47" t="s">
        <v>25</v>
      </c>
      <c r="C42" s="26">
        <f>+C38+C40</f>
        <v>5389258</v>
      </c>
      <c r="D42" s="14"/>
      <c r="E42" s="26">
        <f>E38+E40</f>
        <v>5089059</v>
      </c>
      <c r="F42" s="18"/>
    </row>
    <row r="43" spans="3:6" ht="13.5" thickTop="1">
      <c r="C43" s="61">
        <f>+C28-C42</f>
        <v>0</v>
      </c>
      <c r="D43" s="61"/>
      <c r="E43" s="61"/>
      <c r="F43" s="18"/>
    </row>
    <row r="44" spans="3:6" ht="12.75">
      <c r="C44" s="14"/>
      <c r="D44" s="14"/>
      <c r="E44" s="14"/>
      <c r="F44" s="18"/>
    </row>
    <row r="45" spans="2:5" ht="12.75">
      <c r="B45" s="78" t="s">
        <v>99</v>
      </c>
      <c r="C45" s="78"/>
      <c r="D45" s="78"/>
      <c r="E45" s="78"/>
    </row>
    <row r="46" spans="2:5" ht="12.75">
      <c r="B46" s="80"/>
      <c r="C46" s="80"/>
      <c r="D46" s="80"/>
      <c r="E46" s="80"/>
    </row>
  </sheetData>
  <mergeCells count="2">
    <mergeCell ref="B4:E5"/>
    <mergeCell ref="B45:E46"/>
  </mergeCells>
  <printOptions/>
  <pageMargins left="0.5" right="0.5" top="0.5" bottom="0.5" header="0.5" footer="0.5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zoomScale="80" zoomScaleNormal="80" workbookViewId="0" topLeftCell="A1">
      <selection activeCell="F21" sqref="F21"/>
    </sheetView>
  </sheetViews>
  <sheetFormatPr defaultColWidth="9.140625" defaultRowHeight="12.75"/>
  <cols>
    <col min="1" max="1" width="7.7109375" style="7" customWidth="1"/>
    <col min="2" max="2" width="42.57421875" style="7" customWidth="1"/>
    <col min="3" max="4" width="14.57421875" style="7" customWidth="1"/>
    <col min="5" max="5" width="1.7109375" style="7" customWidth="1"/>
    <col min="6" max="7" width="14.57421875" style="7" customWidth="1"/>
    <col min="8" max="8" width="7.7109375" style="7" customWidth="1"/>
    <col min="9" max="138" width="10.421875" style="7" customWidth="1"/>
    <col min="139" max="16384" width="3.57421875" style="7" customWidth="1"/>
  </cols>
  <sheetData>
    <row r="2" spans="1:7" ht="12.75">
      <c r="A2" s="1"/>
      <c r="B2" s="1" t="s">
        <v>0</v>
      </c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 customHeight="1">
      <c r="A4" s="1"/>
      <c r="B4" s="79" t="s">
        <v>109</v>
      </c>
      <c r="C4" s="80"/>
      <c r="D4" s="80"/>
      <c r="E4" s="80"/>
      <c r="F4" s="80"/>
      <c r="G4" s="80"/>
    </row>
    <row r="5" spans="1:7" ht="12.75">
      <c r="A5" s="1"/>
      <c r="B5" s="80"/>
      <c r="C5" s="80"/>
      <c r="D5" s="80"/>
      <c r="E5" s="80"/>
      <c r="F5" s="80"/>
      <c r="G5" s="80"/>
    </row>
    <row r="6" spans="1:7" ht="12.75">
      <c r="A6" s="1"/>
      <c r="B6" s="2"/>
      <c r="C6" s="2"/>
      <c r="D6" s="2"/>
      <c r="E6" s="2"/>
      <c r="F6" s="2"/>
      <c r="G6" s="2"/>
    </row>
    <row r="7" spans="1:7" ht="12.75">
      <c r="A7" s="1"/>
      <c r="B7" s="1" t="s">
        <v>136</v>
      </c>
      <c r="C7" s="4"/>
      <c r="D7" s="4"/>
      <c r="E7" s="1"/>
      <c r="F7" s="1"/>
      <c r="G7" s="1"/>
    </row>
    <row r="8" spans="1:7" ht="12.75">
      <c r="A8" s="1"/>
      <c r="B8" s="1"/>
      <c r="C8" s="1"/>
      <c r="D8" s="1"/>
      <c r="E8" s="1"/>
      <c r="F8" s="6"/>
      <c r="G8" s="1"/>
    </row>
    <row r="9" spans="1:7" ht="12.75">
      <c r="A9" s="1"/>
      <c r="B9" s="1"/>
      <c r="C9" s="81" t="s">
        <v>41</v>
      </c>
      <c r="D9" s="81"/>
      <c r="E9" s="5"/>
      <c r="F9" s="81" t="s">
        <v>112</v>
      </c>
      <c r="G9" s="81"/>
    </row>
    <row r="10" spans="1:7" ht="13.5" thickBot="1">
      <c r="A10" s="6"/>
      <c r="B10" s="6"/>
      <c r="C10" s="46" t="s">
        <v>111</v>
      </c>
      <c r="D10" s="46" t="s">
        <v>90</v>
      </c>
      <c r="E10" s="5"/>
      <c r="F10" s="46" t="s">
        <v>111</v>
      </c>
      <c r="G10" s="46" t="s">
        <v>90</v>
      </c>
    </row>
    <row r="11" spans="1:7" ht="12.75">
      <c r="A11" s="6"/>
      <c r="B11" s="6"/>
      <c r="C11" s="19"/>
      <c r="D11" s="19"/>
      <c r="E11" s="5"/>
      <c r="F11" s="19"/>
      <c r="G11" s="34" t="s">
        <v>113</v>
      </c>
    </row>
    <row r="12" spans="1:7" ht="12.75">
      <c r="A12" s="6"/>
      <c r="C12" s="12" t="s">
        <v>8</v>
      </c>
      <c r="D12" s="12" t="str">
        <f>+C12</f>
        <v>RM'000</v>
      </c>
      <c r="F12" s="12" t="str">
        <f>+D12</f>
        <v>RM'000</v>
      </c>
      <c r="G12" s="12" t="str">
        <f>+F12</f>
        <v>RM'000</v>
      </c>
    </row>
    <row r="13" spans="1:7" ht="12.75">
      <c r="A13" s="6"/>
      <c r="C13" s="12"/>
      <c r="F13" s="12"/>
      <c r="G13" s="12"/>
    </row>
    <row r="14" spans="1:7" ht="12.75">
      <c r="A14" s="6"/>
      <c r="B14" s="7" t="s">
        <v>42</v>
      </c>
      <c r="C14" s="14">
        <f>+F14-998249</f>
        <v>424508</v>
      </c>
      <c r="D14" s="14">
        <f>+G14-814340</f>
        <v>475222</v>
      </c>
      <c r="E14" s="13"/>
      <c r="F14" s="14">
        <v>1422757</v>
      </c>
      <c r="G14" s="20">
        <v>1289562</v>
      </c>
    </row>
    <row r="15" spans="1:7" ht="12.75">
      <c r="A15" s="6"/>
      <c r="B15" s="7" t="s">
        <v>43</v>
      </c>
      <c r="C15" s="9">
        <f>+F15+14295</f>
        <v>-5470</v>
      </c>
      <c r="D15" s="9">
        <f>+G15+20369</f>
        <v>-13666</v>
      </c>
      <c r="E15" s="14"/>
      <c r="F15" s="9">
        <v>-19765</v>
      </c>
      <c r="G15" s="22">
        <v>-34035</v>
      </c>
    </row>
    <row r="16" spans="3:7" ht="12.75">
      <c r="C16" s="14"/>
      <c r="D16" s="20"/>
      <c r="E16" s="14"/>
      <c r="F16" s="14"/>
      <c r="G16" s="20"/>
    </row>
    <row r="17" spans="2:7" ht="12.75">
      <c r="B17" s="7" t="s">
        <v>44</v>
      </c>
      <c r="C17" s="13">
        <f>+C14+C15</f>
        <v>419038</v>
      </c>
      <c r="D17" s="13">
        <f>+D14+D15</f>
        <v>461556</v>
      </c>
      <c r="E17" s="13"/>
      <c r="F17" s="13">
        <f>+F14+F15</f>
        <v>1402992</v>
      </c>
      <c r="G17" s="13">
        <f>+G14+G15</f>
        <v>1255527</v>
      </c>
    </row>
    <row r="18" spans="2:7" ht="12.75">
      <c r="B18" s="23"/>
      <c r="C18" s="13"/>
      <c r="D18" s="21"/>
      <c r="E18" s="13"/>
      <c r="F18" s="13"/>
      <c r="G18" s="21"/>
    </row>
    <row r="19" spans="2:7" ht="12.75">
      <c r="B19" s="7" t="s">
        <v>45</v>
      </c>
      <c r="C19" s="14">
        <f>+F19+660219</f>
        <v>-244113</v>
      </c>
      <c r="D19" s="14">
        <f>+G19+467721</f>
        <v>-193948</v>
      </c>
      <c r="E19" s="13"/>
      <c r="F19" s="14">
        <v>-904332</v>
      </c>
      <c r="G19" s="21">
        <v>-661669</v>
      </c>
    </row>
    <row r="20" spans="2:7" ht="12.75">
      <c r="B20" s="7" t="s">
        <v>46</v>
      </c>
      <c r="C20" s="14">
        <f>+F20+103774</f>
        <v>-39012</v>
      </c>
      <c r="D20" s="14">
        <f>+G20+92703</f>
        <v>-38258</v>
      </c>
      <c r="E20" s="13"/>
      <c r="F20" s="14">
        <v>-142786</v>
      </c>
      <c r="G20" s="20">
        <v>-130961</v>
      </c>
    </row>
    <row r="21" spans="2:7" ht="12.75">
      <c r="B21" s="7" t="s">
        <v>47</v>
      </c>
      <c r="C21" s="9">
        <f>+F21+67397</f>
        <v>-20020</v>
      </c>
      <c r="D21" s="9">
        <f>+G21+67872</f>
        <v>-18811</v>
      </c>
      <c r="E21" s="14"/>
      <c r="F21" s="9">
        <v>-87417</v>
      </c>
      <c r="G21" s="22">
        <v>-86683</v>
      </c>
    </row>
    <row r="22" spans="3:7" ht="12.75">
      <c r="C22" s="14"/>
      <c r="D22" s="20"/>
      <c r="E22" s="13"/>
      <c r="F22" s="14"/>
      <c r="G22" s="20"/>
    </row>
    <row r="23" spans="3:7" ht="12.75">
      <c r="C23" s="20">
        <f>+C17+C19+C20+C21</f>
        <v>115893</v>
      </c>
      <c r="D23" s="20">
        <f>+D17+D19+D20+D21</f>
        <v>210539</v>
      </c>
      <c r="E23" s="14"/>
      <c r="F23" s="20">
        <f>+F17+F19+F20+F21</f>
        <v>268457</v>
      </c>
      <c r="G23" s="20">
        <f>+G17+G19+G20+G21</f>
        <v>376214</v>
      </c>
    </row>
    <row r="24" spans="3:7" ht="12.75">
      <c r="C24" s="20"/>
      <c r="D24" s="20"/>
      <c r="E24" s="14"/>
      <c r="F24" s="20"/>
      <c r="G24" s="20"/>
    </row>
    <row r="25" spans="2:7" ht="12.75">
      <c r="B25" s="7" t="s">
        <v>48</v>
      </c>
      <c r="C25" s="14">
        <f>+F25-166440</f>
        <v>61324</v>
      </c>
      <c r="D25" s="14">
        <f>+G25-165500</f>
        <v>53405</v>
      </c>
      <c r="E25" s="14"/>
      <c r="F25" s="14">
        <v>227764</v>
      </c>
      <c r="G25" s="14">
        <v>218905</v>
      </c>
    </row>
    <row r="26" spans="2:7" ht="12.75">
      <c r="B26" s="11" t="s">
        <v>103</v>
      </c>
      <c r="C26" s="9">
        <f>+F26-27422</f>
        <v>-40515</v>
      </c>
      <c r="D26" s="9">
        <f>+G26-6330</f>
        <v>48727</v>
      </c>
      <c r="E26" s="14"/>
      <c r="F26" s="9">
        <v>-13093</v>
      </c>
      <c r="G26" s="9">
        <v>55057</v>
      </c>
    </row>
    <row r="27" spans="2:7" ht="12.75">
      <c r="B27" s="24"/>
      <c r="C27" s="14"/>
      <c r="D27" s="14"/>
      <c r="E27" s="14"/>
      <c r="F27" s="14"/>
      <c r="G27" s="14"/>
    </row>
    <row r="28" spans="2:7" ht="12.75">
      <c r="B28" s="7" t="s">
        <v>49</v>
      </c>
      <c r="C28" s="14">
        <f>+C23+C25+C26</f>
        <v>136702</v>
      </c>
      <c r="D28" s="14">
        <f>+D23+D25+D26</f>
        <v>312671</v>
      </c>
      <c r="E28" s="14"/>
      <c r="F28" s="14">
        <f>+F23+F25+F26</f>
        <v>483128</v>
      </c>
      <c r="G28" s="14">
        <f>+G23+G25+G26</f>
        <v>650176</v>
      </c>
    </row>
    <row r="29" spans="3:7" ht="12.75">
      <c r="C29" s="14"/>
      <c r="D29" s="14"/>
      <c r="E29" s="14"/>
      <c r="F29" s="14"/>
      <c r="G29" s="14"/>
    </row>
    <row r="30" spans="2:7" ht="12.75">
      <c r="B30" s="7" t="s">
        <v>50</v>
      </c>
      <c r="C30" s="9">
        <f>+F30+8</f>
        <v>-6</v>
      </c>
      <c r="D30" s="9">
        <f>+G30+6</f>
        <v>0</v>
      </c>
      <c r="E30" s="14"/>
      <c r="F30" s="9">
        <v>-14</v>
      </c>
      <c r="G30" s="9">
        <v>-6</v>
      </c>
    </row>
    <row r="31" spans="3:7" ht="12.75">
      <c r="C31" s="14"/>
      <c r="D31" s="14"/>
      <c r="E31" s="14"/>
      <c r="F31" s="14"/>
      <c r="G31" s="14"/>
    </row>
    <row r="32" spans="1:7" ht="12.75">
      <c r="A32" s="1"/>
      <c r="B32" s="7" t="s">
        <v>51</v>
      </c>
      <c r="C32" s="14">
        <f>+C28+C30</f>
        <v>136696</v>
      </c>
      <c r="D32" s="14">
        <f>+D28+D30</f>
        <v>312671</v>
      </c>
      <c r="E32" s="14"/>
      <c r="F32" s="14">
        <f>+F28+F30</f>
        <v>483114</v>
      </c>
      <c r="G32" s="14">
        <f>+G28+G30</f>
        <v>650170</v>
      </c>
    </row>
    <row r="33" spans="3:7" ht="12.75">
      <c r="C33" s="14"/>
      <c r="D33" s="18"/>
      <c r="E33" s="18"/>
      <c r="F33" s="14"/>
      <c r="G33" s="18"/>
    </row>
    <row r="34" spans="2:7" ht="12.75">
      <c r="B34" s="7" t="s">
        <v>52</v>
      </c>
      <c r="C34" s="9">
        <f>+F34+7325</f>
        <v>-1517</v>
      </c>
      <c r="D34" s="9">
        <f>+G34+13859</f>
        <v>-6417</v>
      </c>
      <c r="E34" s="14"/>
      <c r="F34" s="52">
        <v>-8842</v>
      </c>
      <c r="G34" s="9">
        <v>-20276</v>
      </c>
    </row>
    <row r="35" spans="3:7" ht="12.75">
      <c r="C35" s="14"/>
      <c r="D35" s="14"/>
      <c r="E35" s="14"/>
      <c r="F35" s="14"/>
      <c r="G35" s="14"/>
    </row>
    <row r="36" spans="2:7" ht="12.75">
      <c r="B36" s="47" t="s">
        <v>128</v>
      </c>
      <c r="C36" s="14">
        <f>+C32+C34</f>
        <v>135179</v>
      </c>
      <c r="D36" s="14">
        <f>+D32+D34</f>
        <v>306254</v>
      </c>
      <c r="E36" s="14"/>
      <c r="F36" s="14">
        <f>+F32+F34</f>
        <v>474272</v>
      </c>
      <c r="G36" s="14">
        <f>+G32+G34</f>
        <v>629894</v>
      </c>
    </row>
    <row r="37" spans="3:7" ht="12.75">
      <c r="C37" s="14"/>
      <c r="D37" s="14"/>
      <c r="E37" s="14"/>
      <c r="F37" s="14"/>
      <c r="G37" s="14"/>
    </row>
    <row r="38" spans="2:7" ht="12.75">
      <c r="B38" s="7" t="s">
        <v>127</v>
      </c>
      <c r="C38" s="9">
        <f>+F38+17101</f>
        <v>-3812</v>
      </c>
      <c r="D38" s="9">
        <f>+G38+6834</f>
        <v>10737</v>
      </c>
      <c r="E38" s="14"/>
      <c r="F38" s="9">
        <v>-20913</v>
      </c>
      <c r="G38" s="9">
        <v>3903</v>
      </c>
    </row>
    <row r="39" spans="3:7" ht="12.75">
      <c r="C39" s="14"/>
      <c r="D39" s="14"/>
      <c r="E39" s="14"/>
      <c r="F39" s="14"/>
      <c r="G39" s="14"/>
    </row>
    <row r="40" spans="2:7" ht="25.5">
      <c r="B40" s="47" t="s">
        <v>129</v>
      </c>
      <c r="C40" s="14">
        <f>+C36+C38</f>
        <v>131367</v>
      </c>
      <c r="D40" s="14">
        <f>+D36+D38</f>
        <v>316991</v>
      </c>
      <c r="E40" s="14"/>
      <c r="F40" s="14">
        <f>+F36+F38</f>
        <v>453359</v>
      </c>
      <c r="G40" s="14">
        <f>+G36+G38</f>
        <v>633797</v>
      </c>
    </row>
    <row r="41" spans="3:7" ht="12.75">
      <c r="C41" s="14"/>
      <c r="D41" s="14"/>
      <c r="E41" s="14"/>
      <c r="F41" s="14"/>
      <c r="G41" s="14"/>
    </row>
    <row r="42" spans="2:7" ht="12.75">
      <c r="B42" s="80" t="s">
        <v>130</v>
      </c>
      <c r="C42" s="14"/>
      <c r="D42" s="14"/>
      <c r="E42" s="14"/>
      <c r="F42" s="14"/>
      <c r="G42" s="14"/>
    </row>
    <row r="43" spans="2:7" ht="12.75">
      <c r="B43" s="80"/>
      <c r="C43" s="9">
        <v>4769078</v>
      </c>
      <c r="D43" s="9">
        <v>4182534</v>
      </c>
      <c r="E43" s="18"/>
      <c r="F43" s="9">
        <v>4447086</v>
      </c>
      <c r="G43" s="9">
        <v>3865728</v>
      </c>
    </row>
    <row r="44" spans="3:7" ht="12.75">
      <c r="C44" s="14"/>
      <c r="D44" s="18"/>
      <c r="E44" s="18"/>
      <c r="F44" s="14"/>
      <c r="G44" s="18"/>
    </row>
    <row r="45" spans="3:7" ht="12.75">
      <c r="C45" s="14">
        <f>C40+C43</f>
        <v>4900445</v>
      </c>
      <c r="D45" s="25">
        <f>+D40+D43</f>
        <v>4499525</v>
      </c>
      <c r="E45" s="18"/>
      <c r="F45" s="14">
        <f>F40+F43</f>
        <v>4900445</v>
      </c>
      <c r="G45" s="25">
        <f>+G40+G43</f>
        <v>4499525</v>
      </c>
    </row>
    <row r="46" ht="12.75">
      <c r="B46" s="80" t="s">
        <v>114</v>
      </c>
    </row>
    <row r="47" spans="2:7" ht="12.75">
      <c r="B47" s="80"/>
      <c r="C47" s="14">
        <f>F47</f>
        <v>-28538</v>
      </c>
      <c r="D47" s="14">
        <f>G47</f>
        <v>-52439</v>
      </c>
      <c r="E47" s="18"/>
      <c r="F47" s="14">
        <f>-30606+2068</f>
        <v>-28538</v>
      </c>
      <c r="G47" s="14">
        <v>-52439</v>
      </c>
    </row>
    <row r="48" spans="3:7" ht="12.75">
      <c r="C48" s="14"/>
      <c r="D48" s="18"/>
      <c r="E48" s="18"/>
      <c r="F48" s="14"/>
      <c r="G48" s="18"/>
    </row>
    <row r="49" spans="2:7" ht="26.25" thickBot="1">
      <c r="B49" s="10" t="s">
        <v>115</v>
      </c>
      <c r="C49" s="26">
        <f>+C45+C47</f>
        <v>4871907</v>
      </c>
      <c r="D49" s="26">
        <f>+D45+D47</f>
        <v>4447086</v>
      </c>
      <c r="E49" s="18"/>
      <c r="F49" s="26">
        <f>+F45+F47</f>
        <v>4871907</v>
      </c>
      <c r="G49" s="26">
        <f>+G45+G47</f>
        <v>4447086</v>
      </c>
    </row>
    <row r="50" spans="3:7" ht="13.5" thickTop="1">
      <c r="C50" s="25">
        <f>+C49-F49</f>
        <v>0</v>
      </c>
      <c r="D50" s="25">
        <f>+D49-G49</f>
        <v>0</v>
      </c>
      <c r="E50" s="18"/>
      <c r="F50" s="14">
        <f>+C49-F49</f>
        <v>0</v>
      </c>
      <c r="G50" s="18"/>
    </row>
    <row r="52" spans="2:7" ht="12.75">
      <c r="B52" s="82" t="s">
        <v>137</v>
      </c>
      <c r="C52" s="80"/>
      <c r="D52" s="80"/>
      <c r="E52" s="80"/>
      <c r="F52" s="80"/>
      <c r="G52" s="80"/>
    </row>
    <row r="53" spans="2:7" ht="12.75">
      <c r="B53" s="80"/>
      <c r="C53" s="80"/>
      <c r="D53" s="80"/>
      <c r="E53" s="80"/>
      <c r="F53" s="80"/>
      <c r="G53" s="80"/>
    </row>
  </sheetData>
  <mergeCells count="6">
    <mergeCell ref="B52:G53"/>
    <mergeCell ref="B4:G5"/>
    <mergeCell ref="C9:D9"/>
    <mergeCell ref="F9:G9"/>
    <mergeCell ref="B42:B43"/>
    <mergeCell ref="B46:B47"/>
  </mergeCells>
  <printOptions/>
  <pageMargins left="0.5" right="0.5" top="0.5" bottom="0.5" header="0.5" footer="0.5"/>
  <pageSetup fitToHeight="1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zoomScale="80" zoomScaleNormal="80" workbookViewId="0" topLeftCell="B2">
      <selection activeCell="E25" sqref="E25"/>
    </sheetView>
  </sheetViews>
  <sheetFormatPr defaultColWidth="9.140625" defaultRowHeight="12.75"/>
  <cols>
    <col min="1" max="1" width="7.7109375" style="7" customWidth="1"/>
    <col min="2" max="2" width="38.00390625" style="7" customWidth="1"/>
    <col min="3" max="5" width="17.7109375" style="7" customWidth="1"/>
    <col min="6" max="6" width="17.7109375" style="7" hidden="1" customWidth="1"/>
    <col min="7" max="8" width="17.7109375" style="7" customWidth="1"/>
    <col min="9" max="9" width="7.7109375" style="7" customWidth="1"/>
    <col min="10" max="16384" width="9.140625" style="7" customWidth="1"/>
  </cols>
  <sheetData>
    <row r="2" spans="2:6" ht="12.75">
      <c r="B2" s="1" t="s">
        <v>0</v>
      </c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2:8" ht="12.75">
      <c r="B4" s="79" t="s">
        <v>109</v>
      </c>
      <c r="C4" s="80"/>
      <c r="D4" s="80"/>
      <c r="E4" s="80"/>
      <c r="F4" s="80"/>
      <c r="G4" s="80"/>
      <c r="H4" s="80"/>
    </row>
    <row r="5" spans="2:8" ht="12.75">
      <c r="B5" s="17"/>
      <c r="C5" s="17"/>
      <c r="D5" s="17"/>
      <c r="E5" s="17"/>
      <c r="F5" s="17"/>
      <c r="G5" s="17"/>
      <c r="H5" s="17"/>
    </row>
    <row r="6" spans="2:6" ht="12.75">
      <c r="B6" s="1" t="s">
        <v>70</v>
      </c>
      <c r="C6" s="1"/>
      <c r="D6" s="1"/>
      <c r="E6" s="1"/>
      <c r="F6" s="1"/>
    </row>
    <row r="7" ht="12.75">
      <c r="C7" s="12"/>
    </row>
    <row r="8" spans="3:7" s="1" customFormat="1" ht="12.75">
      <c r="C8" s="5" t="s">
        <v>71</v>
      </c>
      <c r="D8" s="5" t="s">
        <v>71</v>
      </c>
      <c r="E8" s="5" t="s">
        <v>72</v>
      </c>
      <c r="F8" s="5" t="s">
        <v>74</v>
      </c>
      <c r="G8" s="5" t="s">
        <v>73</v>
      </c>
    </row>
    <row r="9" spans="3:8" s="1" customFormat="1" ht="13.5" thickBot="1">
      <c r="C9" s="46" t="s">
        <v>74</v>
      </c>
      <c r="D9" s="46" t="s">
        <v>75</v>
      </c>
      <c r="E9" s="46" t="s">
        <v>76</v>
      </c>
      <c r="F9" s="46" t="s">
        <v>76</v>
      </c>
      <c r="G9" s="46" t="s">
        <v>77</v>
      </c>
      <c r="H9" s="46" t="s">
        <v>78</v>
      </c>
    </row>
    <row r="10" spans="3:8" s="1" customFormat="1" ht="12.75">
      <c r="C10" s="12" t="s">
        <v>8</v>
      </c>
      <c r="D10" s="12" t="s">
        <v>8</v>
      </c>
      <c r="E10" s="12" t="s">
        <v>8</v>
      </c>
      <c r="F10" s="12" t="s">
        <v>8</v>
      </c>
      <c r="G10" s="12" t="s">
        <v>8</v>
      </c>
      <c r="H10" s="12" t="s">
        <v>8</v>
      </c>
    </row>
    <row r="11" ht="12.75">
      <c r="B11" s="1"/>
    </row>
    <row r="12" ht="12.75">
      <c r="B12" s="63">
        <v>2005</v>
      </c>
    </row>
    <row r="13" ht="12.75">
      <c r="B13" s="1"/>
    </row>
    <row r="14" spans="2:8" ht="12.75">
      <c r="B14" s="7" t="s">
        <v>126</v>
      </c>
      <c r="C14" s="13">
        <v>152177</v>
      </c>
      <c r="D14" s="13">
        <v>11744</v>
      </c>
      <c r="E14" s="13">
        <v>-93</v>
      </c>
      <c r="F14" s="13">
        <v>0</v>
      </c>
      <c r="G14" s="13">
        <v>194644</v>
      </c>
      <c r="H14" s="13">
        <f>SUM(C14:G14)</f>
        <v>358472</v>
      </c>
    </row>
    <row r="15" spans="3:8" ht="12.75">
      <c r="C15" s="13"/>
      <c r="D15" s="13"/>
      <c r="E15" s="13"/>
      <c r="F15" s="13"/>
      <c r="G15" s="13"/>
      <c r="H15" s="13"/>
    </row>
    <row r="16" spans="2:8" ht="25.5">
      <c r="B16" s="47" t="s">
        <v>116</v>
      </c>
      <c r="C16" s="13">
        <v>0</v>
      </c>
      <c r="D16" s="13">
        <v>0</v>
      </c>
      <c r="E16" s="54">
        <v>236</v>
      </c>
      <c r="F16" s="13">
        <v>0</v>
      </c>
      <c r="G16" s="13">
        <v>0</v>
      </c>
      <c r="H16" s="13">
        <f>SUM(C16:G16)</f>
        <v>236</v>
      </c>
    </row>
    <row r="17" spans="2:8" ht="12.75">
      <c r="B17" s="47"/>
      <c r="C17" s="13"/>
      <c r="D17" s="13"/>
      <c r="E17" s="13"/>
      <c r="F17" s="13"/>
      <c r="G17" s="13"/>
      <c r="H17" s="13"/>
    </row>
    <row r="18" spans="2:10" ht="12.75">
      <c r="B18" s="7" t="s">
        <v>123</v>
      </c>
      <c r="C18" s="13">
        <v>0</v>
      </c>
      <c r="D18" s="13">
        <v>0</v>
      </c>
      <c r="E18" s="13">
        <v>0</v>
      </c>
      <c r="F18" s="13">
        <v>0</v>
      </c>
      <c r="G18" s="54">
        <f>'Condensed Income Statement'!F47</f>
        <v>40751</v>
      </c>
      <c r="H18" s="13">
        <f>SUM(C18:G18)</f>
        <v>40751</v>
      </c>
      <c r="J18" s="58"/>
    </row>
    <row r="19" spans="3:10" ht="12.75">
      <c r="C19" s="13"/>
      <c r="D19" s="13"/>
      <c r="E19" s="13"/>
      <c r="F19" s="13"/>
      <c r="G19" s="54"/>
      <c r="H19" s="13"/>
      <c r="J19" s="58"/>
    </row>
    <row r="20" spans="2:10" ht="25.5">
      <c r="B20" s="47" t="s">
        <v>104</v>
      </c>
      <c r="C20" s="13">
        <v>0</v>
      </c>
      <c r="D20" s="13">
        <v>0</v>
      </c>
      <c r="E20" s="13">
        <v>0</v>
      </c>
      <c r="F20" s="13">
        <v>0</v>
      </c>
      <c r="G20" s="54">
        <v>-22827</v>
      </c>
      <c r="H20" s="13">
        <f>SUM(C20:G20)</f>
        <v>-22827</v>
      </c>
      <c r="J20" s="58"/>
    </row>
    <row r="21" spans="3:8" ht="12.75">
      <c r="C21" s="13"/>
      <c r="D21" s="13"/>
      <c r="E21" s="13"/>
      <c r="F21" s="13"/>
      <c r="G21" s="13"/>
      <c r="H21" s="13"/>
    </row>
    <row r="22" spans="2:8" ht="13.5" thickBot="1">
      <c r="B22" s="7" t="s">
        <v>124</v>
      </c>
      <c r="C22" s="26">
        <f aca="true" t="shared" si="0" ref="C22:H22">SUM(C14:C21)</f>
        <v>152177</v>
      </c>
      <c r="D22" s="26">
        <f t="shared" si="0"/>
        <v>11744</v>
      </c>
      <c r="E22" s="26">
        <f t="shared" si="0"/>
        <v>143</v>
      </c>
      <c r="F22" s="26">
        <f t="shared" si="0"/>
        <v>0</v>
      </c>
      <c r="G22" s="26">
        <f t="shared" si="0"/>
        <v>212568</v>
      </c>
      <c r="H22" s="26">
        <f t="shared" si="0"/>
        <v>376632</v>
      </c>
    </row>
    <row r="23" spans="3:8" ht="13.5" thickTop="1">
      <c r="C23" s="14"/>
      <c r="D23" s="14"/>
      <c r="E23" s="14"/>
      <c r="F23" s="14"/>
      <c r="G23" s="14"/>
      <c r="H23" s="14">
        <f>'Condensed Balance Sheet'!C68-H22</f>
        <v>0</v>
      </c>
    </row>
    <row r="24" ht="12.75">
      <c r="B24" s="63" t="s">
        <v>121</v>
      </c>
    </row>
    <row r="25" ht="12.75">
      <c r="B25" s="1"/>
    </row>
    <row r="26" spans="2:8" ht="12.75">
      <c r="B26" s="7" t="s">
        <v>125</v>
      </c>
      <c r="C26" s="13">
        <v>152177</v>
      </c>
      <c r="D26" s="13">
        <v>11744</v>
      </c>
      <c r="E26" s="13">
        <v>2015</v>
      </c>
      <c r="F26" s="13">
        <v>0</v>
      </c>
      <c r="G26" s="13">
        <v>194131</v>
      </c>
      <c r="H26" s="13">
        <f>SUM(C26:G26)</f>
        <v>360067</v>
      </c>
    </row>
    <row r="27" spans="3:8" ht="12.75">
      <c r="C27" s="13"/>
      <c r="D27" s="13"/>
      <c r="E27" s="13"/>
      <c r="F27" s="13"/>
      <c r="G27" s="13"/>
      <c r="H27" s="13"/>
    </row>
    <row r="28" spans="2:8" ht="12.75">
      <c r="B28" s="7" t="s">
        <v>117</v>
      </c>
      <c r="C28" s="13"/>
      <c r="D28" s="13"/>
      <c r="E28" s="13"/>
      <c r="F28" s="13"/>
      <c r="G28" s="13"/>
      <c r="H28" s="13"/>
    </row>
    <row r="29" spans="2:8" ht="12.75">
      <c r="B29" s="7" t="s">
        <v>118</v>
      </c>
      <c r="C29" s="13">
        <v>0</v>
      </c>
      <c r="D29" s="13">
        <v>0</v>
      </c>
      <c r="E29" s="13">
        <v>0</v>
      </c>
      <c r="F29" s="13">
        <v>0</v>
      </c>
      <c r="G29" s="13">
        <v>284</v>
      </c>
      <c r="H29" s="13">
        <f>SUM(C29:G29)</f>
        <v>284</v>
      </c>
    </row>
    <row r="30" spans="2:8" ht="12.75">
      <c r="B30" s="7" t="s">
        <v>119</v>
      </c>
      <c r="C30" s="13">
        <v>0</v>
      </c>
      <c r="D30" s="13">
        <v>0</v>
      </c>
      <c r="E30" s="13">
        <v>0</v>
      </c>
      <c r="F30" s="13">
        <v>0</v>
      </c>
      <c r="G30" s="13">
        <v>-3541</v>
      </c>
      <c r="H30" s="13">
        <f>SUM(C30:G30)</f>
        <v>-3541</v>
      </c>
    </row>
    <row r="31" spans="2:8" ht="12.75">
      <c r="B31" s="23" t="s">
        <v>120</v>
      </c>
      <c r="C31" s="13">
        <v>0</v>
      </c>
      <c r="D31" s="13">
        <v>0</v>
      </c>
      <c r="E31" s="13">
        <v>0</v>
      </c>
      <c r="F31" s="13">
        <v>0</v>
      </c>
      <c r="G31" s="13">
        <v>-31024</v>
      </c>
      <c r="H31" s="13">
        <f>SUM(C31:G31)</f>
        <v>-31024</v>
      </c>
    </row>
    <row r="32" spans="3:8" ht="12.75">
      <c r="C32" s="13"/>
      <c r="D32" s="13"/>
      <c r="E32" s="13"/>
      <c r="F32" s="13"/>
      <c r="G32" s="13"/>
      <c r="H32" s="13"/>
    </row>
    <row r="33" spans="2:8" ht="25.5">
      <c r="B33" s="47" t="s">
        <v>116</v>
      </c>
      <c r="C33" s="13">
        <v>0</v>
      </c>
      <c r="D33" s="13">
        <v>0</v>
      </c>
      <c r="E33" s="13">
        <v>-2108</v>
      </c>
      <c r="F33" s="13">
        <v>0</v>
      </c>
      <c r="G33" s="13">
        <v>0</v>
      </c>
      <c r="H33" s="13">
        <f>SUM(C33:G33)</f>
        <v>-2108</v>
      </c>
    </row>
    <row r="34" spans="2:8" ht="12.75">
      <c r="B34" s="47"/>
      <c r="C34" s="13"/>
      <c r="D34" s="13"/>
      <c r="E34" s="13"/>
      <c r="F34" s="13"/>
      <c r="G34" s="13"/>
      <c r="H34" s="13"/>
    </row>
    <row r="35" spans="2:8" ht="12.75">
      <c r="B35" s="7" t="s">
        <v>123</v>
      </c>
      <c r="C35" s="13">
        <v>0</v>
      </c>
      <c r="D35" s="13">
        <v>0</v>
      </c>
      <c r="E35" s="13">
        <v>0</v>
      </c>
      <c r="F35" s="13">
        <v>0</v>
      </c>
      <c r="G35" s="54">
        <f>'Condensed Income Statement'!G47</f>
        <v>42403</v>
      </c>
      <c r="H35" s="13">
        <f>SUM(C35:G35)</f>
        <v>42403</v>
      </c>
    </row>
    <row r="36" spans="3:8" ht="12.75">
      <c r="C36" s="13"/>
      <c r="D36" s="13"/>
      <c r="E36" s="13"/>
      <c r="F36" s="13"/>
      <c r="G36" s="54"/>
      <c r="H36" s="13"/>
    </row>
    <row r="37" spans="2:10" ht="25.5">
      <c r="B37" s="47" t="s">
        <v>105</v>
      </c>
      <c r="C37" s="13">
        <v>0</v>
      </c>
      <c r="D37" s="13">
        <v>0</v>
      </c>
      <c r="E37" s="13">
        <v>0</v>
      </c>
      <c r="F37" s="13">
        <v>0</v>
      </c>
      <c r="G37" s="54">
        <v>-7609</v>
      </c>
      <c r="H37" s="13">
        <f>SUM(C37:G37)</f>
        <v>-7609</v>
      </c>
      <c r="J37" s="58"/>
    </row>
    <row r="38" spans="3:8" ht="12.75">
      <c r="C38" s="13"/>
      <c r="D38" s="13"/>
      <c r="E38" s="13"/>
      <c r="F38" s="13"/>
      <c r="G38" s="54"/>
      <c r="H38" s="13"/>
    </row>
    <row r="39" spans="2:8" ht="12.75" customHeight="1" thickBot="1">
      <c r="B39" s="7" t="s">
        <v>124</v>
      </c>
      <c r="C39" s="26">
        <f aca="true" t="shared" si="1" ref="C39:H39">SUM(C26:C38)</f>
        <v>152177</v>
      </c>
      <c r="D39" s="26">
        <f t="shared" si="1"/>
        <v>11744</v>
      </c>
      <c r="E39" s="26">
        <f t="shared" si="1"/>
        <v>-93</v>
      </c>
      <c r="F39" s="26">
        <f t="shared" si="1"/>
        <v>0</v>
      </c>
      <c r="G39" s="26">
        <f t="shared" si="1"/>
        <v>194644</v>
      </c>
      <c r="H39" s="26">
        <f t="shared" si="1"/>
        <v>358472</v>
      </c>
    </row>
    <row r="40" spans="3:8" ht="13.5" thickTop="1">
      <c r="C40" s="14"/>
      <c r="D40" s="14"/>
      <c r="E40" s="14"/>
      <c r="F40" s="14"/>
      <c r="G40" s="14"/>
      <c r="H40" s="14"/>
    </row>
    <row r="41" spans="5:8" ht="12.75">
      <c r="E41" s="13"/>
      <c r="F41" s="13"/>
      <c r="G41" s="13"/>
      <c r="H41" s="13"/>
    </row>
    <row r="42" spans="2:8" ht="12.75">
      <c r="B42" s="78" t="s">
        <v>100</v>
      </c>
      <c r="C42" s="83"/>
      <c r="D42" s="83"/>
      <c r="E42" s="83"/>
      <c r="F42" s="83"/>
      <c r="G42" s="83"/>
      <c r="H42" s="80"/>
    </row>
    <row r="43" spans="2:8" ht="12.75">
      <c r="B43" s="83"/>
      <c r="C43" s="83"/>
      <c r="D43" s="83"/>
      <c r="E43" s="83"/>
      <c r="F43" s="83"/>
      <c r="G43" s="83"/>
      <c r="H43" s="80"/>
    </row>
    <row r="46" ht="12.75">
      <c r="B46" s="23"/>
    </row>
  </sheetData>
  <mergeCells count="2">
    <mergeCell ref="B42:H43"/>
    <mergeCell ref="B4:H4"/>
  </mergeCells>
  <printOptions/>
  <pageMargins left="0.5" right="0.5" top="0.5" bottom="0.5" header="0.5" footer="0.5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7"/>
  <sheetViews>
    <sheetView tabSelected="1" zoomScale="80" zoomScaleNormal="80" workbookViewId="0" topLeftCell="A1">
      <selection activeCell="I26" sqref="I26"/>
    </sheetView>
  </sheetViews>
  <sheetFormatPr defaultColWidth="9.140625" defaultRowHeight="12.75"/>
  <cols>
    <col min="1" max="1" width="7.7109375" style="7" customWidth="1"/>
    <col min="2" max="2" width="42.7109375" style="7" customWidth="1"/>
    <col min="3" max="3" width="17.7109375" style="7" customWidth="1"/>
    <col min="4" max="4" width="1.7109375" style="18" customWidth="1"/>
    <col min="5" max="5" width="18.57421875" style="7" customWidth="1"/>
    <col min="6" max="6" width="7.7109375" style="56" customWidth="1"/>
    <col min="7" max="16384" width="9.140625" style="7" customWidth="1"/>
  </cols>
  <sheetData>
    <row r="2" spans="2:7" ht="12.75">
      <c r="B2" s="1" t="s">
        <v>0</v>
      </c>
      <c r="C2" s="1"/>
      <c r="D2" s="29"/>
      <c r="E2" s="1"/>
      <c r="F2" s="42"/>
      <c r="G2" s="1"/>
    </row>
    <row r="3" spans="2:7" ht="12.75">
      <c r="B3" s="1"/>
      <c r="C3" s="1"/>
      <c r="D3" s="29"/>
      <c r="E3" s="1"/>
      <c r="F3" s="42"/>
      <c r="G3" s="1"/>
    </row>
    <row r="4" spans="2:7" ht="12.75" customHeight="1">
      <c r="B4" s="76" t="s">
        <v>109</v>
      </c>
      <c r="C4" s="83"/>
      <c r="D4" s="83"/>
      <c r="E4" s="83"/>
      <c r="F4" s="43"/>
      <c r="G4" s="17"/>
    </row>
    <row r="5" spans="2:7" ht="12.75">
      <c r="B5" s="83"/>
      <c r="C5" s="83"/>
      <c r="D5" s="83"/>
      <c r="E5" s="83"/>
      <c r="F5" s="43"/>
      <c r="G5" s="17"/>
    </row>
    <row r="6" spans="2:7" ht="12.75">
      <c r="B6" s="2"/>
      <c r="C6" s="2"/>
      <c r="D6" s="48"/>
      <c r="E6" s="2"/>
      <c r="F6" s="44"/>
      <c r="G6" s="1"/>
    </row>
    <row r="7" spans="2:7" ht="12.75">
      <c r="B7" s="1" t="s">
        <v>79</v>
      </c>
      <c r="C7" s="1"/>
      <c r="D7" s="29"/>
      <c r="E7" s="1"/>
      <c r="F7" s="42"/>
      <c r="G7" s="1"/>
    </row>
    <row r="9" spans="3:6" ht="12.75">
      <c r="C9" s="5" t="s">
        <v>112</v>
      </c>
      <c r="D9" s="19"/>
      <c r="E9" s="5" t="str">
        <f>C9</f>
        <v>12 months ended</v>
      </c>
      <c r="F9" s="73"/>
    </row>
    <row r="10" spans="3:6" ht="13.5" thickBot="1">
      <c r="C10" s="46" t="s">
        <v>111</v>
      </c>
      <c r="D10" s="19"/>
      <c r="E10" s="46" t="s">
        <v>90</v>
      </c>
      <c r="F10" s="73"/>
    </row>
    <row r="11" spans="3:6" ht="12.75">
      <c r="C11" s="19"/>
      <c r="D11" s="19"/>
      <c r="E11" s="34" t="s">
        <v>113</v>
      </c>
      <c r="F11" s="73"/>
    </row>
    <row r="12" spans="3:6" ht="12.75">
      <c r="C12" s="12" t="s">
        <v>8</v>
      </c>
      <c r="D12" s="34"/>
      <c r="E12" s="12" t="s">
        <v>8</v>
      </c>
      <c r="F12" s="73"/>
    </row>
    <row r="13" spans="3:6" ht="12.75">
      <c r="C13" s="12"/>
      <c r="D13" s="34"/>
      <c r="E13" s="12"/>
      <c r="F13" s="73"/>
    </row>
    <row r="14" spans="2:5" ht="12.75">
      <c r="B14" s="1" t="s">
        <v>80</v>
      </c>
      <c r="C14" s="13"/>
      <c r="D14" s="14"/>
      <c r="E14" s="13"/>
    </row>
    <row r="15" spans="2:5" ht="12.75">
      <c r="B15" s="7" t="s">
        <v>106</v>
      </c>
      <c r="C15" s="54">
        <v>63045</v>
      </c>
      <c r="D15" s="15"/>
      <c r="E15" s="54">
        <v>140247</v>
      </c>
    </row>
    <row r="16" spans="2:5" ht="12.75">
      <c r="B16" s="7" t="s">
        <v>91</v>
      </c>
      <c r="C16" s="54">
        <v>-50228</v>
      </c>
      <c r="D16" s="15"/>
      <c r="E16" s="15">
        <v>-32027</v>
      </c>
    </row>
    <row r="17" spans="3:5" ht="12.75">
      <c r="C17" s="52"/>
      <c r="D17" s="15"/>
      <c r="E17" s="52"/>
    </row>
    <row r="18" spans="2:5" ht="12.75">
      <c r="B18" s="47" t="s">
        <v>107</v>
      </c>
      <c r="C18" s="13">
        <f>SUM(C15:C17)</f>
        <v>12817</v>
      </c>
      <c r="D18" s="14"/>
      <c r="E18" s="13">
        <f>SUM(E15:E17)</f>
        <v>108220</v>
      </c>
    </row>
    <row r="19" spans="3:5" ht="12.75">
      <c r="C19" s="13"/>
      <c r="D19" s="14"/>
      <c r="E19" s="13"/>
    </row>
    <row r="20" spans="2:5" ht="12.75">
      <c r="B20" s="1" t="s">
        <v>81</v>
      </c>
      <c r="C20" s="13"/>
      <c r="D20" s="14"/>
      <c r="E20" s="13"/>
    </row>
    <row r="21" spans="2:5" ht="12.75">
      <c r="B21" s="7" t="s">
        <v>89</v>
      </c>
      <c r="C21" s="13">
        <v>-21701</v>
      </c>
      <c r="D21" s="14"/>
      <c r="E21" s="13">
        <v>-19269</v>
      </c>
    </row>
    <row r="22" spans="3:5" ht="12.75">
      <c r="C22" s="13"/>
      <c r="D22" s="14"/>
      <c r="E22" s="13"/>
    </row>
    <row r="23" spans="2:5" ht="12.75">
      <c r="B23" s="1" t="s">
        <v>82</v>
      </c>
      <c r="C23" s="13"/>
      <c r="D23" s="14"/>
      <c r="E23" s="13"/>
    </row>
    <row r="24" spans="2:5" ht="12.75">
      <c r="B24" s="47" t="s">
        <v>108</v>
      </c>
      <c r="C24" s="13">
        <v>-5671</v>
      </c>
      <c r="D24" s="14"/>
      <c r="E24" s="13">
        <v>-32293</v>
      </c>
    </row>
    <row r="25" spans="3:5" ht="12.75">
      <c r="C25" s="9"/>
      <c r="D25" s="14"/>
      <c r="E25" s="9"/>
    </row>
    <row r="26" spans="2:5" ht="12.75">
      <c r="B26" s="10" t="s">
        <v>138</v>
      </c>
      <c r="C26" s="13">
        <f>+C18+C21+C24</f>
        <v>-14555</v>
      </c>
      <c r="D26" s="14"/>
      <c r="E26" s="13">
        <f>+E18+E21+E24</f>
        <v>56658</v>
      </c>
    </row>
    <row r="27" spans="2:5" ht="12.75">
      <c r="B27" s="1"/>
      <c r="C27" s="13"/>
      <c r="D27" s="14"/>
      <c r="E27" s="13"/>
    </row>
    <row r="28" spans="2:5" ht="25.5">
      <c r="B28" s="10" t="s">
        <v>92</v>
      </c>
      <c r="C28" s="13">
        <v>62792</v>
      </c>
      <c r="D28" s="14"/>
      <c r="E28" s="13">
        <v>6134</v>
      </c>
    </row>
    <row r="29" spans="2:5" ht="12.75">
      <c r="B29" s="10"/>
      <c r="C29" s="13"/>
      <c r="D29" s="14"/>
      <c r="E29" s="13"/>
    </row>
    <row r="30" spans="2:5" ht="26.25" thickBot="1">
      <c r="B30" s="10" t="s">
        <v>122</v>
      </c>
      <c r="C30" s="26">
        <f>+C26+C28</f>
        <v>48237</v>
      </c>
      <c r="D30" s="14"/>
      <c r="E30" s="26">
        <f>+E26+E28</f>
        <v>62792</v>
      </c>
    </row>
    <row r="31" spans="2:5" ht="13.5" thickTop="1">
      <c r="B31" s="1"/>
      <c r="C31" s="13"/>
      <c r="D31" s="14"/>
      <c r="E31" s="14"/>
    </row>
    <row r="32" spans="3:5" ht="12.75">
      <c r="C32" s="13"/>
      <c r="D32" s="14"/>
      <c r="E32" s="13"/>
    </row>
    <row r="33" spans="2:5" ht="12.75">
      <c r="B33" s="78" t="s">
        <v>101</v>
      </c>
      <c r="C33" s="83"/>
      <c r="D33" s="83"/>
      <c r="E33" s="83"/>
    </row>
    <row r="34" spans="2:5" ht="12.75">
      <c r="B34" s="83"/>
      <c r="C34" s="83"/>
      <c r="D34" s="83"/>
      <c r="E34" s="83"/>
    </row>
    <row r="35" ht="12.75">
      <c r="E35" s="56"/>
    </row>
    <row r="36" ht="12.75">
      <c r="E36" s="56"/>
    </row>
    <row r="37" ht="12.75">
      <c r="E37" s="56"/>
    </row>
    <row r="38" ht="12.75">
      <c r="E38" s="56"/>
    </row>
    <row r="39" ht="12.75">
      <c r="E39" s="56"/>
    </row>
    <row r="40" ht="12.75">
      <c r="E40" s="56"/>
    </row>
    <row r="41" ht="12.75">
      <c r="E41" s="56"/>
    </row>
    <row r="42" ht="12.75">
      <c r="E42" s="56"/>
    </row>
    <row r="43" ht="12.75">
      <c r="E43" s="56"/>
    </row>
    <row r="44" ht="12.75">
      <c r="E44" s="56"/>
    </row>
    <row r="45" ht="12.75">
      <c r="E45" s="56"/>
    </row>
    <row r="46" ht="12.75">
      <c r="E46" s="56"/>
    </row>
    <row r="47" ht="12.75">
      <c r="E47" s="57"/>
    </row>
    <row r="48" ht="12.75">
      <c r="E48" s="57"/>
    </row>
    <row r="49" ht="12.75">
      <c r="E49" s="57"/>
    </row>
    <row r="50" ht="12.75">
      <c r="E50" s="57"/>
    </row>
    <row r="51" ht="12.75">
      <c r="E51" s="57"/>
    </row>
    <row r="52" ht="12.75">
      <c r="E52" s="57"/>
    </row>
    <row r="53" ht="12.75">
      <c r="E53" s="57"/>
    </row>
    <row r="54" ht="12.75">
      <c r="E54" s="57"/>
    </row>
    <row r="55" ht="12.75">
      <c r="E55" s="57"/>
    </row>
    <row r="56" ht="12.75">
      <c r="E56" s="57"/>
    </row>
    <row r="57" ht="12.75">
      <c r="E57" s="57"/>
    </row>
    <row r="58" ht="12.75">
      <c r="E58" s="57"/>
    </row>
    <row r="59" ht="12.75">
      <c r="E59" s="57"/>
    </row>
    <row r="60" ht="12.75">
      <c r="E60" s="57"/>
    </row>
    <row r="61" ht="12.75">
      <c r="E61" s="57"/>
    </row>
    <row r="62" ht="12.75">
      <c r="E62" s="57"/>
    </row>
    <row r="63" ht="12.75">
      <c r="E63" s="57"/>
    </row>
    <row r="64" ht="12.75">
      <c r="E64" s="57"/>
    </row>
    <row r="65" ht="12.75">
      <c r="E65" s="57"/>
    </row>
    <row r="66" ht="12.75">
      <c r="E66" s="57"/>
    </row>
    <row r="67" ht="12.75">
      <c r="E67" s="57"/>
    </row>
    <row r="68" ht="12.75">
      <c r="E68" s="57"/>
    </row>
    <row r="69" ht="12.75">
      <c r="E69" s="57"/>
    </row>
    <row r="70" ht="12.75">
      <c r="E70" s="57"/>
    </row>
    <row r="71" ht="12.75">
      <c r="E71" s="57"/>
    </row>
    <row r="72" ht="12.75">
      <c r="E72" s="57"/>
    </row>
    <row r="73" ht="12.75">
      <c r="E73" s="57"/>
    </row>
    <row r="74" ht="12.75">
      <c r="E74" s="57"/>
    </row>
    <row r="75" ht="12.75">
      <c r="E75" s="57"/>
    </row>
    <row r="76" ht="12.75">
      <c r="E76" s="57"/>
    </row>
    <row r="77" ht="12.75">
      <c r="E77" s="57"/>
    </row>
  </sheetData>
  <mergeCells count="2">
    <mergeCell ref="B4:E5"/>
    <mergeCell ref="B33:E34"/>
  </mergeCells>
  <printOptions/>
  <pageMargins left="0.5" right="0.5" top="0.5" bottom="0.5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</dc:creator>
  <cp:keywords/>
  <dc:description/>
  <cp:lastModifiedBy>Wang Ai Phing</cp:lastModifiedBy>
  <cp:lastPrinted>2006-02-28T10:13:01Z</cp:lastPrinted>
  <dcterms:created xsi:type="dcterms:W3CDTF">2003-05-25T08:58:51Z</dcterms:created>
  <dcterms:modified xsi:type="dcterms:W3CDTF">2006-02-28T10:13:03Z</dcterms:modified>
  <cp:category/>
  <cp:version/>
  <cp:contentType/>
  <cp:contentStatus/>
</cp:coreProperties>
</file>